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P:\ProjA\012666\012666-001\TECHNICAL\10. Digital tool\Issued\"/>
    </mc:Choice>
  </mc:AlternateContent>
  <xr:revisionPtr revIDLastSave="0" documentId="13_ncr:1_{6A18A927-51BA-424F-8283-CABF969EF96D}" xr6:coauthVersionLast="47" xr6:coauthVersionMax="47" xr10:uidLastSave="{00000000-0000-0000-0000-000000000000}"/>
  <workbookProtection workbookAlgorithmName="SHA-512" workbookHashValue="oU0W/hMFpyIvoGz4yX4F8QkH1P6BrzarjOzd7Io3qguK6E0F8MzIZedbJdPVmPALXh2tIHJv5eCQcWxuFMfzIw==" workbookSaltValue="3BJ5jmk72h6baHWFMGZzpA==" workbookSpinCount="100000" lockStructure="1"/>
  <bookViews>
    <workbookView xWindow="-120" yWindow="-120" windowWidth="29040" windowHeight="17640" tabRatio="864" activeTab="3" xr2:uid="{00000000-000D-0000-FFFF-FFFF00000000}"/>
  </bookViews>
  <sheets>
    <sheet name="Contents" sheetId="14" r:id="rId1"/>
    <sheet name="Enabling Framework" sheetId="18" r:id="rId2"/>
    <sheet name="COLREGS Decomposition" sheetId="1" state="hidden" r:id="rId3"/>
    <sheet name="Scenario Definition" sheetId="3" r:id="rId4"/>
    <sheet name="Pick lists" sheetId="15" state="hidden" r:id="rId5"/>
    <sheet name="Applicability Matrix" sheetId="6" state="hidden" r:id="rId6"/>
    <sheet name="Rule Applicability Summary" sheetId="13" state="hidden" r:id="rId7"/>
    <sheet name="Framework Application" sheetId="16" r:id="rId8"/>
    <sheet name="COLREGs Applicability" sheetId="17" r:id="rId9"/>
  </sheets>
  <definedNames>
    <definedName name="_xlnm._FilterDatabase" localSheetId="5" hidden="1">'Applicability Matrix'!$AP$10:$AQ$216</definedName>
    <definedName name="_xlnm._FilterDatabase" localSheetId="8" hidden="1">'COLREGs Applicability'!$D$3:$I$219</definedName>
    <definedName name="_xlnm._FilterDatabase" localSheetId="2" hidden="1">'COLREGS Decomposition'!$A$2:$AE$211</definedName>
    <definedName name="_xlnm.Print_Area" localSheetId="1">'Enabling Framework'!$B$2:$L$41</definedName>
    <definedName name="_xlnm.Print_Area" localSheetId="7">'Framework Application'!$B$2:$L$41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0" i="17" l="1"/>
  <c r="B211" i="17" s="1"/>
  <c r="B212" i="17" s="1"/>
  <c r="B213" i="17" s="1"/>
  <c r="B214" i="17" s="1"/>
  <c r="B215" i="17" s="1"/>
  <c r="B216" i="17" s="1"/>
  <c r="B217" i="17" s="1"/>
  <c r="B218" i="17" s="1"/>
  <c r="B178" i="17"/>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110" i="17"/>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03" i="17"/>
  <c r="B104" i="17" s="1"/>
  <c r="B105" i="17" s="1"/>
  <c r="B106" i="17" s="1"/>
  <c r="B107" i="17" s="1"/>
  <c r="B73" i="17"/>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27" i="17"/>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219" i="17"/>
  <c r="B208" i="17"/>
  <c r="B176" i="17"/>
  <c r="B108" i="17"/>
  <c r="B101" i="17"/>
  <c r="B71" i="17"/>
  <c r="B24" i="17"/>
  <c r="B4" i="17"/>
  <c r="B5" i="17" s="1"/>
  <c r="B6" i="17" s="1"/>
  <c r="B7" i="17" s="1"/>
  <c r="B8" i="17" s="1"/>
  <c r="B9" i="17" s="1"/>
  <c r="B10" i="17" s="1"/>
  <c r="B11" i="17" s="1"/>
  <c r="B12" i="17" s="1"/>
  <c r="B13" i="17" s="1"/>
  <c r="B14" i="17" s="1"/>
  <c r="B15" i="17" s="1"/>
  <c r="B16" i="17" s="1"/>
  <c r="B17" i="17" s="1"/>
  <c r="B18" i="17" s="1"/>
  <c r="B19" i="17" s="1"/>
  <c r="B20" i="17" s="1"/>
  <c r="B21" i="17" s="1"/>
  <c r="B22" i="17" s="1"/>
  <c r="B23" i="17" s="1"/>
  <c r="S7" i="6"/>
  <c r="R7" i="6"/>
  <c r="R8" i="6" s="1"/>
  <c r="A5" i="17"/>
  <c r="A6" i="17" s="1"/>
  <c r="A7" i="17" s="1"/>
  <c r="A8" i="17" s="1"/>
  <c r="A9" i="17" s="1"/>
  <c r="A10" i="17" s="1"/>
  <c r="A11" i="17" s="1"/>
  <c r="A12" i="17" s="1"/>
  <c r="A13" i="17" s="1"/>
  <c r="A14" i="17" s="1"/>
  <c r="A15" i="17" s="1"/>
  <c r="A16" i="17" s="1"/>
  <c r="A17" i="17" s="1"/>
  <c r="A18" i="17" s="1"/>
  <c r="A19" i="17" s="1"/>
  <c r="A20" i="17" s="1"/>
  <c r="A21" i="17" s="1"/>
  <c r="A22" i="17" s="1"/>
  <c r="A23" i="17" s="1"/>
  <c r="A24"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73" i="17" l="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3" i="17" s="1"/>
  <c r="A104" i="17" s="1"/>
  <c r="A105" i="17" s="1"/>
  <c r="A106" i="17" s="1"/>
  <c r="A107" i="17" s="1"/>
  <c r="A108"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8" i="17" s="1"/>
  <c r="I4" i="17"/>
  <c r="I27" i="17"/>
  <c r="I5" i="17"/>
  <c r="I6" i="17"/>
  <c r="I126" i="17" l="1"/>
  <c r="I176" i="17"/>
  <c r="A179" i="17"/>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I28" i="17"/>
  <c r="I7" i="17"/>
  <c r="I196" i="17" l="1"/>
  <c r="I197" i="17"/>
  <c r="A210" i="17"/>
  <c r="A211" i="17" s="1"/>
  <c r="A212" i="17" s="1"/>
  <c r="A213" i="17" s="1"/>
  <c r="A214" i="17" s="1"/>
  <c r="A215" i="17" s="1"/>
  <c r="A216" i="17" s="1"/>
  <c r="A217" i="17" s="1"/>
  <c r="A218" i="17" s="1"/>
  <c r="A219" i="17" s="1"/>
  <c r="I29" i="17"/>
  <c r="I8" i="17"/>
  <c r="I30" i="17" l="1"/>
  <c r="I9" i="17"/>
  <c r="I31" i="17" l="1"/>
  <c r="I10" i="17"/>
  <c r="I32" i="17" l="1"/>
  <c r="I11" i="17"/>
  <c r="I33" i="17" l="1"/>
  <c r="I12" i="17"/>
  <c r="I34" i="17" l="1"/>
  <c r="I13" i="17"/>
  <c r="I35" i="17" l="1"/>
  <c r="I14" i="17"/>
  <c r="I36" i="17" l="1"/>
  <c r="I15" i="17"/>
  <c r="G7" i="6"/>
  <c r="G8" i="6" s="1"/>
  <c r="L7" i="6"/>
  <c r="I7" i="6"/>
  <c r="I8" i="6" s="1"/>
  <c r="K7" i="6"/>
  <c r="K8" i="6" s="1"/>
  <c r="J7" i="6"/>
  <c r="J8" i="6" s="1"/>
  <c r="AM7" i="6"/>
  <c r="AM8" i="6" s="1"/>
  <c r="AL7" i="6"/>
  <c r="AL8" i="6" s="1"/>
  <c r="AK7" i="6"/>
  <c r="AK8" i="6" s="1"/>
  <c r="AJ7" i="6"/>
  <c r="AJ8" i="6" s="1"/>
  <c r="AG11" i="6" a="1"/>
  <c r="AI7" i="6"/>
  <c r="AI8" i="6" s="1"/>
  <c r="AH7" i="6"/>
  <c r="AH8" i="6" s="1"/>
  <c r="AG8" i="6"/>
  <c r="W7" i="6"/>
  <c r="AE7" i="6"/>
  <c r="AE8" i="6" s="1"/>
  <c r="AD7" i="6"/>
  <c r="AD8" i="6" s="1"/>
  <c r="AC11" i="6" a="1"/>
  <c r="AC8" i="6"/>
  <c r="Y11" i="6" a="1"/>
  <c r="U11" i="6" a="1"/>
  <c r="N11" i="6" a="1"/>
  <c r="D11" i="6" a="1"/>
  <c r="AH219" i="6" l="1"/>
  <c r="AD219" i="6"/>
  <c r="AE219" i="6" s="1"/>
  <c r="D11" i="6"/>
  <c r="N11" i="6"/>
  <c r="U11" i="6"/>
  <c r="Y11" i="6"/>
  <c r="AG11" i="6"/>
  <c r="AH11" i="6" s="1"/>
  <c r="AI11" i="6" s="1"/>
  <c r="AH217" i="6"/>
  <c r="AH218" i="6"/>
  <c r="AC11" i="6"/>
  <c r="AD11" i="6" s="1"/>
  <c r="AE11" i="6" s="1"/>
  <c r="AD218" i="6"/>
  <c r="AE218" i="6" s="1"/>
  <c r="AD217" i="6"/>
  <c r="AE217" i="6" s="1"/>
  <c r="I37" i="17"/>
  <c r="I16" i="17"/>
  <c r="AH193" i="6"/>
  <c r="AH156" i="6"/>
  <c r="AH132" i="6"/>
  <c r="AH76" i="6"/>
  <c r="AH197" i="6"/>
  <c r="AH171" i="6"/>
  <c r="AH152" i="6"/>
  <c r="AH136" i="6"/>
  <c r="AH128" i="6"/>
  <c r="AH112" i="6"/>
  <c r="AH96" i="6"/>
  <c r="AH88" i="6"/>
  <c r="AH64" i="6"/>
  <c r="AH48" i="6"/>
  <c r="AH40" i="6"/>
  <c r="AH32" i="6"/>
  <c r="AH24" i="6"/>
  <c r="AH196" i="6"/>
  <c r="AH180" i="6"/>
  <c r="AH159" i="6"/>
  <c r="AH151" i="6"/>
  <c r="AH135" i="6"/>
  <c r="AH119" i="6"/>
  <c r="AH95" i="6"/>
  <c r="AH79" i="6"/>
  <c r="AH71" i="6"/>
  <c r="AH55" i="6"/>
  <c r="AH47" i="6"/>
  <c r="AH39" i="6"/>
  <c r="AH31" i="6"/>
  <c r="AH23" i="6"/>
  <c r="AH203" i="6"/>
  <c r="AH195" i="6"/>
  <c r="AH187" i="6"/>
  <c r="AH179" i="6"/>
  <c r="AH166" i="6"/>
  <c r="AH158" i="6"/>
  <c r="AH150" i="6"/>
  <c r="AH142" i="6"/>
  <c r="AH134" i="6"/>
  <c r="AH126" i="6"/>
  <c r="AH118" i="6"/>
  <c r="AH110" i="6"/>
  <c r="AH102" i="6"/>
  <c r="AH94" i="6"/>
  <c r="AH86" i="6"/>
  <c r="AH78" i="6"/>
  <c r="AH70" i="6"/>
  <c r="AH62" i="6"/>
  <c r="AH54" i="6"/>
  <c r="AH46" i="6"/>
  <c r="AH38" i="6"/>
  <c r="AH30" i="6"/>
  <c r="AH22" i="6"/>
  <c r="AH14" i="6"/>
  <c r="AH201" i="6"/>
  <c r="AH164" i="6"/>
  <c r="AH124" i="6"/>
  <c r="AH205" i="6"/>
  <c r="AH181" i="6"/>
  <c r="AH160" i="6"/>
  <c r="AH144" i="6"/>
  <c r="AH120" i="6"/>
  <c r="AH104" i="6"/>
  <c r="AH80" i="6"/>
  <c r="AH72" i="6"/>
  <c r="AH56" i="6"/>
  <c r="AH16" i="6"/>
  <c r="AH204" i="6"/>
  <c r="AH188" i="6"/>
  <c r="AH170" i="6"/>
  <c r="AH143" i="6"/>
  <c r="AH127" i="6"/>
  <c r="AH111" i="6"/>
  <c r="AH103" i="6"/>
  <c r="AH87" i="6"/>
  <c r="AH63" i="6"/>
  <c r="AH15" i="6"/>
  <c r="AH210" i="6"/>
  <c r="AH202" i="6"/>
  <c r="AH194" i="6"/>
  <c r="AH186" i="6"/>
  <c r="AH178" i="6"/>
  <c r="AH165" i="6"/>
  <c r="AH157" i="6"/>
  <c r="AH149" i="6"/>
  <c r="AH141" i="6"/>
  <c r="AH133" i="6"/>
  <c r="AH125" i="6"/>
  <c r="AH117" i="6"/>
  <c r="AH109" i="6"/>
  <c r="AH101" i="6"/>
  <c r="AH93" i="6"/>
  <c r="AH85" i="6"/>
  <c r="AH77" i="6"/>
  <c r="AH69" i="6"/>
  <c r="AH61" i="6"/>
  <c r="AH53" i="6"/>
  <c r="AH45" i="6"/>
  <c r="AH37" i="6"/>
  <c r="AH29" i="6"/>
  <c r="AH21" i="6"/>
  <c r="AH13" i="6"/>
  <c r="AH209" i="6"/>
  <c r="AH140" i="6"/>
  <c r="AH200" i="6"/>
  <c r="AH207" i="6"/>
  <c r="AH199" i="6"/>
  <c r="AH191" i="6"/>
  <c r="AH183" i="6"/>
  <c r="AH175" i="6"/>
  <c r="AH162" i="6"/>
  <c r="AH154" i="6"/>
  <c r="AH146" i="6"/>
  <c r="AH138" i="6"/>
  <c r="AH130" i="6"/>
  <c r="AH122" i="6"/>
  <c r="AH114" i="6"/>
  <c r="AH106" i="6"/>
  <c r="AH98" i="6"/>
  <c r="AH90" i="6"/>
  <c r="AH82" i="6"/>
  <c r="AH74" i="6"/>
  <c r="AH66" i="6"/>
  <c r="AH58" i="6"/>
  <c r="AH50" i="6"/>
  <c r="AH42" i="6"/>
  <c r="AH34" i="6"/>
  <c r="AH26" i="6"/>
  <c r="AH18" i="6"/>
  <c r="AH177" i="6"/>
  <c r="AH148" i="6"/>
  <c r="AH116" i="6"/>
  <c r="AH108" i="6"/>
  <c r="AH100" i="6"/>
  <c r="AH92" i="6"/>
  <c r="AH84" i="6"/>
  <c r="AH68" i="6"/>
  <c r="AH60" i="6"/>
  <c r="AH52" i="6"/>
  <c r="AH44" i="6"/>
  <c r="AH36" i="6"/>
  <c r="AH28" i="6"/>
  <c r="AH20" i="6"/>
  <c r="AH12" i="6"/>
  <c r="AI12" i="6" s="1"/>
  <c r="AH208" i="6"/>
  <c r="AH192" i="6"/>
  <c r="AH184" i="6"/>
  <c r="AH176" i="6"/>
  <c r="AH163" i="6"/>
  <c r="AH155" i="6"/>
  <c r="AH147" i="6"/>
  <c r="AH139" i="6"/>
  <c r="AH131" i="6"/>
  <c r="AH123" i="6"/>
  <c r="AH115" i="6"/>
  <c r="AH107" i="6"/>
  <c r="AH99" i="6"/>
  <c r="AH91" i="6"/>
  <c r="AH83" i="6"/>
  <c r="AH75" i="6"/>
  <c r="AH67" i="6"/>
  <c r="AH59" i="6"/>
  <c r="AH51" i="6"/>
  <c r="AH43" i="6"/>
  <c r="AH35" i="6"/>
  <c r="AH27" i="6"/>
  <c r="AH19" i="6"/>
  <c r="AH206" i="6"/>
  <c r="AH198" i="6"/>
  <c r="AH190" i="6"/>
  <c r="AH182" i="6"/>
  <c r="AH172" i="6"/>
  <c r="AH161" i="6"/>
  <c r="AH153" i="6"/>
  <c r="AH145" i="6"/>
  <c r="AH137" i="6"/>
  <c r="AH129" i="6"/>
  <c r="AH121" i="6"/>
  <c r="AH113" i="6"/>
  <c r="AH105" i="6"/>
  <c r="AH97" i="6"/>
  <c r="AH89" i="6"/>
  <c r="AH81" i="6"/>
  <c r="AH73" i="6"/>
  <c r="AH65" i="6"/>
  <c r="AH57" i="6"/>
  <c r="AH49" i="6"/>
  <c r="AH41" i="6"/>
  <c r="AH33" i="6"/>
  <c r="AH25" i="6"/>
  <c r="AH17" i="6"/>
  <c r="AH185" i="6"/>
  <c r="AH189" i="6"/>
  <c r="AH211" i="6"/>
  <c r="AH173" i="6"/>
  <c r="AH212" i="6"/>
  <c r="AH168" i="6"/>
  <c r="AH215" i="6"/>
  <c r="AH167" i="6"/>
  <c r="AH213" i="6"/>
  <c r="AH169" i="6"/>
  <c r="AH216" i="6"/>
  <c r="AH214" i="6"/>
  <c r="AH174" i="6"/>
  <c r="AD99" i="6"/>
  <c r="AE99" i="6" s="1"/>
  <c r="AD155" i="6"/>
  <c r="AE155" i="6" s="1"/>
  <c r="AD91" i="6"/>
  <c r="AE91" i="6" s="1"/>
  <c r="AD211" i="6"/>
  <c r="AE211" i="6" s="1"/>
  <c r="AD147" i="6"/>
  <c r="AE147" i="6" s="1"/>
  <c r="AD83" i="6"/>
  <c r="AE83" i="6" s="1"/>
  <c r="AD203" i="6"/>
  <c r="AE203" i="6" s="1"/>
  <c r="AD139" i="6"/>
  <c r="AE139" i="6" s="1"/>
  <c r="AD43" i="6"/>
  <c r="AE43" i="6" s="1"/>
  <c r="AD163" i="6"/>
  <c r="AE163" i="6" s="1"/>
  <c r="AD195" i="6"/>
  <c r="AE195" i="6" s="1"/>
  <c r="AD131" i="6"/>
  <c r="AE131" i="6" s="1"/>
  <c r="AD35" i="6"/>
  <c r="AE35" i="6" s="1"/>
  <c r="AD171" i="6"/>
  <c r="AE171" i="6" s="1"/>
  <c r="AD107" i="6"/>
  <c r="AE107" i="6" s="1"/>
  <c r="AD25" i="6"/>
  <c r="AE25" i="6" s="1"/>
  <c r="AD187" i="6"/>
  <c r="AE187" i="6" s="1"/>
  <c r="AD123" i="6"/>
  <c r="AE123" i="6" s="1"/>
  <c r="AD27" i="6"/>
  <c r="AE27" i="6" s="1"/>
  <c r="AD179" i="6"/>
  <c r="AE179" i="6" s="1"/>
  <c r="AD115" i="6"/>
  <c r="AE115" i="6" s="1"/>
  <c r="AD19" i="6"/>
  <c r="AE19" i="6" s="1"/>
  <c r="AD216" i="6"/>
  <c r="AE216" i="6" s="1"/>
  <c r="AD208" i="6"/>
  <c r="AE208" i="6" s="1"/>
  <c r="AD200" i="6"/>
  <c r="AE200" i="6" s="1"/>
  <c r="AD192" i="6"/>
  <c r="AE192" i="6" s="1"/>
  <c r="AD184" i="6"/>
  <c r="AE184" i="6" s="1"/>
  <c r="AD176" i="6"/>
  <c r="AE176" i="6" s="1"/>
  <c r="AD168" i="6"/>
  <c r="AE168" i="6" s="1"/>
  <c r="AD160" i="6"/>
  <c r="AE160" i="6" s="1"/>
  <c r="AD152" i="6"/>
  <c r="AE152" i="6" s="1"/>
  <c r="AD144" i="6"/>
  <c r="AE144" i="6" s="1"/>
  <c r="AD136" i="6"/>
  <c r="AE136" i="6" s="1"/>
  <c r="AD128" i="6"/>
  <c r="AE128" i="6" s="1"/>
  <c r="AD120" i="6"/>
  <c r="AE120" i="6" s="1"/>
  <c r="AD112" i="6"/>
  <c r="AE112" i="6" s="1"/>
  <c r="AD104" i="6"/>
  <c r="AE104" i="6" s="1"/>
  <c r="AD96" i="6"/>
  <c r="AE96" i="6" s="1"/>
  <c r="AD88" i="6"/>
  <c r="AE88" i="6" s="1"/>
  <c r="AD48" i="6"/>
  <c r="AE48" i="6" s="1"/>
  <c r="AD40" i="6"/>
  <c r="AE40" i="6" s="1"/>
  <c r="AD32" i="6"/>
  <c r="AE32" i="6" s="1"/>
  <c r="AD24" i="6"/>
  <c r="AE24" i="6" s="1"/>
  <c r="AD16" i="6"/>
  <c r="AE16" i="6" s="1"/>
  <c r="AD202" i="6"/>
  <c r="AE202" i="6" s="1"/>
  <c r="AD186" i="6"/>
  <c r="AE186" i="6" s="1"/>
  <c r="AD170" i="6"/>
  <c r="AE170" i="6" s="1"/>
  <c r="AD146" i="6"/>
  <c r="AE146" i="6" s="1"/>
  <c r="AD138" i="6"/>
  <c r="AE138" i="6" s="1"/>
  <c r="AD114" i="6"/>
  <c r="AE114" i="6" s="1"/>
  <c r="AD98" i="6"/>
  <c r="AE98" i="6" s="1"/>
  <c r="AD82" i="6"/>
  <c r="AE82" i="6" s="1"/>
  <c r="AD26" i="6"/>
  <c r="AE26" i="6" s="1"/>
  <c r="AD201" i="6"/>
  <c r="AE201" i="6" s="1"/>
  <c r="AD185" i="6"/>
  <c r="AE185" i="6" s="1"/>
  <c r="AD177" i="6"/>
  <c r="AE177" i="6" s="1"/>
  <c r="AD161" i="6"/>
  <c r="AE161" i="6" s="1"/>
  <c r="AD153" i="6"/>
  <c r="AE153" i="6" s="1"/>
  <c r="AD137" i="6"/>
  <c r="AE137" i="6" s="1"/>
  <c r="AD129" i="6"/>
  <c r="AE129" i="6" s="1"/>
  <c r="AD113" i="6"/>
  <c r="AE113" i="6" s="1"/>
  <c r="AD105" i="6"/>
  <c r="AE105" i="6" s="1"/>
  <c r="AD89" i="6"/>
  <c r="AE89" i="6" s="1"/>
  <c r="AD41" i="6"/>
  <c r="AE41" i="6" s="1"/>
  <c r="AD17" i="6"/>
  <c r="AE17" i="6" s="1"/>
  <c r="AD215" i="6"/>
  <c r="AE215" i="6" s="1"/>
  <c r="AD207" i="6"/>
  <c r="AE207" i="6" s="1"/>
  <c r="AD199" i="6"/>
  <c r="AE199" i="6" s="1"/>
  <c r="AD191" i="6"/>
  <c r="AE191" i="6" s="1"/>
  <c r="AD183" i="6"/>
  <c r="AE183" i="6" s="1"/>
  <c r="AD175" i="6"/>
  <c r="AE175" i="6" s="1"/>
  <c r="AD167" i="6"/>
  <c r="AE167" i="6" s="1"/>
  <c r="AD159" i="6"/>
  <c r="AE159" i="6" s="1"/>
  <c r="AD151" i="6"/>
  <c r="AE151" i="6" s="1"/>
  <c r="AD143" i="6"/>
  <c r="AE143" i="6" s="1"/>
  <c r="AD135" i="6"/>
  <c r="AE135" i="6" s="1"/>
  <c r="AD127" i="6"/>
  <c r="AE127" i="6" s="1"/>
  <c r="AD119" i="6"/>
  <c r="AE119" i="6" s="1"/>
  <c r="AD111" i="6"/>
  <c r="AE111" i="6" s="1"/>
  <c r="AD103" i="6"/>
  <c r="AE103" i="6" s="1"/>
  <c r="AD95" i="6"/>
  <c r="AE95" i="6" s="1"/>
  <c r="AD87" i="6"/>
  <c r="AE87" i="6" s="1"/>
  <c r="AD47" i="6"/>
  <c r="AE47" i="6" s="1"/>
  <c r="AD39" i="6"/>
  <c r="AE39" i="6" s="1"/>
  <c r="AD31" i="6"/>
  <c r="AE31" i="6" s="1"/>
  <c r="AD23" i="6"/>
  <c r="AE23" i="6" s="1"/>
  <c r="AD15" i="6"/>
  <c r="AE15" i="6" s="1"/>
  <c r="AD214" i="6"/>
  <c r="AE214" i="6" s="1"/>
  <c r="AD206" i="6"/>
  <c r="AE206" i="6" s="1"/>
  <c r="AD198" i="6"/>
  <c r="AE198" i="6" s="1"/>
  <c r="AD190" i="6"/>
  <c r="AE190" i="6" s="1"/>
  <c r="AD182" i="6"/>
  <c r="AE182" i="6" s="1"/>
  <c r="AD174" i="6"/>
  <c r="AE174" i="6" s="1"/>
  <c r="AD166" i="6"/>
  <c r="AE166" i="6" s="1"/>
  <c r="AD158" i="6"/>
  <c r="AE158" i="6" s="1"/>
  <c r="AD150" i="6"/>
  <c r="AE150" i="6" s="1"/>
  <c r="AD142" i="6"/>
  <c r="AE142" i="6" s="1"/>
  <c r="AD134" i="6"/>
  <c r="AE134" i="6" s="1"/>
  <c r="AD126" i="6"/>
  <c r="AE126" i="6" s="1"/>
  <c r="AD118" i="6"/>
  <c r="AE118" i="6" s="1"/>
  <c r="AD110" i="6"/>
  <c r="AE110" i="6" s="1"/>
  <c r="AD102" i="6"/>
  <c r="AE102" i="6" s="1"/>
  <c r="AD94" i="6"/>
  <c r="AE94" i="6" s="1"/>
  <c r="AD86" i="6"/>
  <c r="AE86" i="6" s="1"/>
  <c r="AD46" i="6"/>
  <c r="AE46" i="6" s="1"/>
  <c r="AD38" i="6"/>
  <c r="AE38" i="6" s="1"/>
  <c r="AD30" i="6"/>
  <c r="AE30" i="6" s="1"/>
  <c r="AD22" i="6"/>
  <c r="AE22" i="6" s="1"/>
  <c r="AD14" i="6"/>
  <c r="AE14" i="6" s="1"/>
  <c r="AD210" i="6"/>
  <c r="AE210" i="6" s="1"/>
  <c r="AD178" i="6"/>
  <c r="AE178" i="6" s="1"/>
  <c r="AD162" i="6"/>
  <c r="AE162" i="6" s="1"/>
  <c r="AD130" i="6"/>
  <c r="AE130" i="6" s="1"/>
  <c r="AD90" i="6"/>
  <c r="AE90" i="6" s="1"/>
  <c r="AD33" i="6"/>
  <c r="AE33" i="6" s="1"/>
  <c r="AD213" i="6"/>
  <c r="AE213" i="6" s="1"/>
  <c r="AD205" i="6"/>
  <c r="AE205" i="6" s="1"/>
  <c r="AD197" i="6"/>
  <c r="AE197" i="6" s="1"/>
  <c r="AD189" i="6"/>
  <c r="AE189" i="6" s="1"/>
  <c r="AD181" i="6"/>
  <c r="AE181" i="6" s="1"/>
  <c r="AD173" i="6"/>
  <c r="AE173" i="6" s="1"/>
  <c r="AD165" i="6"/>
  <c r="AE165" i="6" s="1"/>
  <c r="AD157" i="6"/>
  <c r="AE157" i="6" s="1"/>
  <c r="AD149" i="6"/>
  <c r="AE149" i="6" s="1"/>
  <c r="AD141" i="6"/>
  <c r="AE141" i="6" s="1"/>
  <c r="AD133" i="6"/>
  <c r="AE133" i="6" s="1"/>
  <c r="AD125" i="6"/>
  <c r="AE125" i="6" s="1"/>
  <c r="AD117" i="6"/>
  <c r="AE117" i="6" s="1"/>
  <c r="AD109" i="6"/>
  <c r="AE109" i="6" s="1"/>
  <c r="AD101" i="6"/>
  <c r="AE101" i="6" s="1"/>
  <c r="AD93" i="6"/>
  <c r="AE93" i="6" s="1"/>
  <c r="AD85" i="6"/>
  <c r="AE85" i="6" s="1"/>
  <c r="AD45" i="6"/>
  <c r="AE45" i="6" s="1"/>
  <c r="AD37" i="6"/>
  <c r="AE37" i="6" s="1"/>
  <c r="AD29" i="6"/>
  <c r="AE29" i="6" s="1"/>
  <c r="AD21" i="6"/>
  <c r="AE21" i="6" s="1"/>
  <c r="AD13" i="6"/>
  <c r="AE13" i="6" s="1"/>
  <c r="AD194" i="6"/>
  <c r="AE194" i="6" s="1"/>
  <c r="AD154" i="6"/>
  <c r="AE154" i="6" s="1"/>
  <c r="AD122" i="6"/>
  <c r="AE122" i="6" s="1"/>
  <c r="AD106" i="6"/>
  <c r="AE106" i="6" s="1"/>
  <c r="AD42" i="6"/>
  <c r="AE42" i="6" s="1"/>
  <c r="AD34" i="6"/>
  <c r="AE34" i="6" s="1"/>
  <c r="AD18" i="6"/>
  <c r="AE18" i="6" s="1"/>
  <c r="AD209" i="6"/>
  <c r="AE209" i="6" s="1"/>
  <c r="AD193" i="6"/>
  <c r="AE193" i="6" s="1"/>
  <c r="AD169" i="6"/>
  <c r="AE169" i="6" s="1"/>
  <c r="AD145" i="6"/>
  <c r="AE145" i="6" s="1"/>
  <c r="AD121" i="6"/>
  <c r="AE121" i="6" s="1"/>
  <c r="AD97" i="6"/>
  <c r="AE97" i="6" s="1"/>
  <c r="AD49" i="6"/>
  <c r="AE49" i="6" s="1"/>
  <c r="AD212" i="6"/>
  <c r="AE212" i="6" s="1"/>
  <c r="AD204" i="6"/>
  <c r="AE204" i="6" s="1"/>
  <c r="AD196" i="6"/>
  <c r="AE196" i="6" s="1"/>
  <c r="AD188" i="6"/>
  <c r="AE188" i="6" s="1"/>
  <c r="AD180" i="6"/>
  <c r="AE180" i="6" s="1"/>
  <c r="AD172" i="6"/>
  <c r="AE172" i="6" s="1"/>
  <c r="AD164" i="6"/>
  <c r="AE164" i="6" s="1"/>
  <c r="AD156" i="6"/>
  <c r="AE156" i="6" s="1"/>
  <c r="AD148" i="6"/>
  <c r="AE148" i="6" s="1"/>
  <c r="AD140" i="6"/>
  <c r="AE140" i="6" s="1"/>
  <c r="AD132" i="6"/>
  <c r="AE132" i="6" s="1"/>
  <c r="AD124" i="6"/>
  <c r="AE124" i="6" s="1"/>
  <c r="AD116" i="6"/>
  <c r="AE116" i="6" s="1"/>
  <c r="AD108" i="6"/>
  <c r="AE108" i="6" s="1"/>
  <c r="AD100" i="6"/>
  <c r="AE100" i="6" s="1"/>
  <c r="AD92" i="6"/>
  <c r="AE92" i="6" s="1"/>
  <c r="AD84" i="6"/>
  <c r="AE84" i="6" s="1"/>
  <c r="AD44" i="6"/>
  <c r="AE44" i="6" s="1"/>
  <c r="AD36" i="6"/>
  <c r="AE36" i="6" s="1"/>
  <c r="AD28" i="6"/>
  <c r="AE28" i="6" s="1"/>
  <c r="AD20" i="6"/>
  <c r="AE20" i="6" s="1"/>
  <c r="AD12" i="6"/>
  <c r="AE12" i="6" s="1"/>
  <c r="AD50" i="6"/>
  <c r="AE50" i="6" s="1"/>
  <c r="AD81" i="6"/>
  <c r="AD72" i="6"/>
  <c r="AD63" i="6"/>
  <c r="AD54" i="6"/>
  <c r="AD76" i="6"/>
  <c r="AD67" i="6"/>
  <c r="AD58" i="6"/>
  <c r="AD53" i="6"/>
  <c r="AD71" i="6"/>
  <c r="AD75" i="6"/>
  <c r="AD66" i="6"/>
  <c r="AD61" i="6"/>
  <c r="AD52" i="6"/>
  <c r="AD80" i="6"/>
  <c r="AD62" i="6"/>
  <c r="AD79" i="6"/>
  <c r="AD70" i="6"/>
  <c r="AD65" i="6"/>
  <c r="AD56" i="6"/>
  <c r="AD57" i="6"/>
  <c r="AD74" i="6"/>
  <c r="AD69" i="6"/>
  <c r="AD60" i="6"/>
  <c r="AD51" i="6"/>
  <c r="AD78" i="6"/>
  <c r="AD73" i="6"/>
  <c r="AD64" i="6"/>
  <c r="AD55" i="6"/>
  <c r="AD77" i="6"/>
  <c r="AD68" i="6"/>
  <c r="AD59" i="6"/>
  <c r="O7" i="6"/>
  <c r="Z32" i="6"/>
  <c r="AA32" i="6" s="1"/>
  <c r="AA7" i="6"/>
  <c r="AA8" i="6" s="1"/>
  <c r="Z7" i="6"/>
  <c r="Z8" i="6" s="1"/>
  <c r="Z219" i="6" s="1"/>
  <c r="AA219" i="6" s="1"/>
  <c r="W8" i="6"/>
  <c r="V7" i="6"/>
  <c r="V8" i="6" s="1"/>
  <c r="U8" i="6"/>
  <c r="N8" i="6"/>
  <c r="D8" i="6"/>
  <c r="E11" i="6" s="1"/>
  <c r="V219" i="6" l="1"/>
  <c r="W219" i="6" s="1"/>
  <c r="Z218" i="6"/>
  <c r="AA218" i="6" s="1"/>
  <c r="Z217" i="6"/>
  <c r="AA217" i="6" s="1"/>
  <c r="V218" i="6"/>
  <c r="W218" i="6" s="1"/>
  <c r="AI219" i="6"/>
  <c r="V217" i="6"/>
  <c r="W217" i="6" s="1"/>
  <c r="AI218" i="6"/>
  <c r="AI217" i="6"/>
  <c r="O11" i="6"/>
  <c r="I38" i="17"/>
  <c r="I17" i="17"/>
  <c r="AI94" i="6"/>
  <c r="AI148" i="6"/>
  <c r="AI212" i="6"/>
  <c r="AI75" i="6"/>
  <c r="AI141" i="6"/>
  <c r="AI205" i="6"/>
  <c r="AI126" i="6"/>
  <c r="AI190" i="6"/>
  <c r="AI70" i="6"/>
  <c r="AI136" i="6"/>
  <c r="AI201" i="6"/>
  <c r="AI147" i="6"/>
  <c r="AI211" i="6"/>
  <c r="AI140" i="6"/>
  <c r="AI204" i="6"/>
  <c r="AI103" i="6"/>
  <c r="AI167" i="6"/>
  <c r="AI137" i="6"/>
  <c r="AI26" i="6"/>
  <c r="AI19" i="6"/>
  <c r="AI83" i="6"/>
  <c r="AI149" i="6"/>
  <c r="AI213" i="6"/>
  <c r="AI134" i="6"/>
  <c r="AI198" i="6"/>
  <c r="AI30" i="6"/>
  <c r="AI72" i="6"/>
  <c r="AI122" i="6"/>
  <c r="AI186" i="6"/>
  <c r="AI107" i="6"/>
  <c r="AI171" i="6"/>
  <c r="AI76" i="6"/>
  <c r="AI38" i="6"/>
  <c r="AI168" i="6"/>
  <c r="AI115" i="6"/>
  <c r="AI108" i="6"/>
  <c r="AI172" i="6"/>
  <c r="AI84" i="6"/>
  <c r="AI179" i="6"/>
  <c r="AI104" i="6"/>
  <c r="AI39" i="6"/>
  <c r="AI116" i="6"/>
  <c r="AI180" i="6"/>
  <c r="AI43" i="6"/>
  <c r="AI109" i="6"/>
  <c r="AI173" i="6"/>
  <c r="AI158" i="6"/>
  <c r="AI135" i="6"/>
  <c r="AI199" i="6"/>
  <c r="AI71" i="6"/>
  <c r="AI105" i="6"/>
  <c r="AI169" i="6"/>
  <c r="AI58" i="6"/>
  <c r="AI51" i="6"/>
  <c r="AI117" i="6"/>
  <c r="AI181" i="6"/>
  <c r="AI102" i="6"/>
  <c r="AI166" i="6"/>
  <c r="AI62" i="6"/>
  <c r="AI200" i="6"/>
  <c r="AI90" i="6"/>
  <c r="AI154" i="6"/>
  <c r="AI139" i="6"/>
  <c r="AI203" i="6"/>
  <c r="L8" i="6"/>
  <c r="AI113" i="6"/>
  <c r="AI208" i="6"/>
  <c r="AI176" i="6"/>
  <c r="AI144" i="6"/>
  <c r="AI112" i="6"/>
  <c r="AI80" i="6"/>
  <c r="AI207" i="6"/>
  <c r="AI175" i="6"/>
  <c r="AI143" i="6"/>
  <c r="AI111" i="6"/>
  <c r="AI79" i="6"/>
  <c r="AI47" i="6"/>
  <c r="AI15" i="6"/>
  <c r="AI194" i="6"/>
  <c r="AI162" i="6"/>
  <c r="AI130" i="6"/>
  <c r="AI98" i="6"/>
  <c r="AI66" i="6"/>
  <c r="AI34" i="6"/>
  <c r="AI209" i="6"/>
  <c r="AI177" i="6"/>
  <c r="AI145" i="6"/>
  <c r="AI89" i="6"/>
  <c r="AI60" i="6"/>
  <c r="AI44" i="6"/>
  <c r="AI28" i="6"/>
  <c r="AI36" i="6"/>
  <c r="AI69" i="6"/>
  <c r="AI49" i="6"/>
  <c r="AI33" i="6"/>
  <c r="AI85" i="6"/>
  <c r="AI57" i="6"/>
  <c r="AI41" i="6"/>
  <c r="AI25" i="6"/>
  <c r="AI81" i="6"/>
  <c r="AI56" i="6"/>
  <c r="AI40" i="6"/>
  <c r="AI24" i="6"/>
  <c r="AI52" i="6"/>
  <c r="AI17" i="6"/>
  <c r="AI77" i="6"/>
  <c r="AI53" i="6"/>
  <c r="AI37" i="6"/>
  <c r="AI21" i="6"/>
  <c r="AI73" i="6"/>
  <c r="AI20" i="6"/>
  <c r="AI65" i="6"/>
  <c r="AI48" i="6"/>
  <c r="AI32" i="6"/>
  <c r="AI16" i="6"/>
  <c r="AI61" i="6"/>
  <c r="AI45" i="6"/>
  <c r="AI29" i="6"/>
  <c r="AI13" i="6"/>
  <c r="AI196" i="6"/>
  <c r="AI164" i="6"/>
  <c r="AI132" i="6"/>
  <c r="AI100" i="6"/>
  <c r="AI68" i="6"/>
  <c r="AI195" i="6"/>
  <c r="AI163" i="6"/>
  <c r="AI131" i="6"/>
  <c r="AI99" i="6"/>
  <c r="AI67" i="6"/>
  <c r="AI35" i="6"/>
  <c r="AI214" i="6"/>
  <c r="AI182" i="6"/>
  <c r="AI150" i="6"/>
  <c r="AI118" i="6"/>
  <c r="AI86" i="6"/>
  <c r="AI54" i="6"/>
  <c r="AI22" i="6"/>
  <c r="AI197" i="6"/>
  <c r="AI165" i="6"/>
  <c r="AI133" i="6"/>
  <c r="AI101" i="6"/>
  <c r="AI192" i="6"/>
  <c r="AI160" i="6"/>
  <c r="AI128" i="6"/>
  <c r="AI96" i="6"/>
  <c r="AI64" i="6"/>
  <c r="AI191" i="6"/>
  <c r="AI159" i="6"/>
  <c r="AI127" i="6"/>
  <c r="AI95" i="6"/>
  <c r="AI63" i="6"/>
  <c r="AI31" i="6"/>
  <c r="AI210" i="6"/>
  <c r="AI178" i="6"/>
  <c r="AI146" i="6"/>
  <c r="AI114" i="6"/>
  <c r="AI82" i="6"/>
  <c r="AI50" i="6"/>
  <c r="AI18" i="6"/>
  <c r="AI193" i="6"/>
  <c r="AI161" i="6"/>
  <c r="AI129" i="6"/>
  <c r="AI97" i="6"/>
  <c r="AI188" i="6"/>
  <c r="AI156" i="6"/>
  <c r="AI124" i="6"/>
  <c r="AI92" i="6"/>
  <c r="AI187" i="6"/>
  <c r="AI155" i="6"/>
  <c r="AI123" i="6"/>
  <c r="AI91" i="6"/>
  <c r="AI59" i="6"/>
  <c r="AI27" i="6"/>
  <c r="AI206" i="6"/>
  <c r="AI174" i="6"/>
  <c r="AI142" i="6"/>
  <c r="AI110" i="6"/>
  <c r="AI78" i="6"/>
  <c r="AI46" i="6"/>
  <c r="AI14" i="6"/>
  <c r="AI189" i="6"/>
  <c r="AI157" i="6"/>
  <c r="AI125" i="6"/>
  <c r="AI93" i="6"/>
  <c r="AI216" i="6"/>
  <c r="AI184" i="6"/>
  <c r="AI152" i="6"/>
  <c r="AI120" i="6"/>
  <c r="AI88" i="6"/>
  <c r="AI215" i="6"/>
  <c r="AI183" i="6"/>
  <c r="AI151" i="6"/>
  <c r="AI119" i="6"/>
  <c r="AI87" i="6"/>
  <c r="AI55" i="6"/>
  <c r="AI23" i="6"/>
  <c r="AI202" i="6"/>
  <c r="AI170" i="6"/>
  <c r="AI138" i="6"/>
  <c r="AI106" i="6"/>
  <c r="AI74" i="6"/>
  <c r="AI42" i="6"/>
  <c r="AI185" i="6"/>
  <c r="AI153" i="6"/>
  <c r="AI121" i="6"/>
  <c r="V48" i="6"/>
  <c r="W48" i="6" s="1"/>
  <c r="AE79" i="6"/>
  <c r="AE59" i="6"/>
  <c r="AE58" i="6"/>
  <c r="AE68" i="6"/>
  <c r="AE69" i="6"/>
  <c r="AE80" i="6"/>
  <c r="AE67" i="6"/>
  <c r="AE51" i="6"/>
  <c r="AE60" i="6"/>
  <c r="AE62" i="6"/>
  <c r="AE77" i="6"/>
  <c r="AE74" i="6"/>
  <c r="AE52" i="6"/>
  <c r="AE76" i="6"/>
  <c r="AE70" i="6"/>
  <c r="AE57" i="6"/>
  <c r="AE61" i="6"/>
  <c r="AE54" i="6"/>
  <c r="AE78" i="6"/>
  <c r="AE64" i="6"/>
  <c r="AE63" i="6"/>
  <c r="AE55" i="6"/>
  <c r="AE56" i="6"/>
  <c r="AE66" i="6"/>
  <c r="AE73" i="6"/>
  <c r="AE65" i="6"/>
  <c r="AE75" i="6"/>
  <c r="AE72" i="6"/>
  <c r="AE71" i="6"/>
  <c r="AE81" i="6"/>
  <c r="AE53" i="6"/>
  <c r="E15" i="6"/>
  <c r="F15" i="6" s="1"/>
  <c r="O46" i="6"/>
  <c r="O23" i="6"/>
  <c r="O204" i="6"/>
  <c r="O122" i="6"/>
  <c r="V200" i="6"/>
  <c r="V162" i="6"/>
  <c r="V126" i="6"/>
  <c r="V74" i="6"/>
  <c r="W74" i="6" s="1"/>
  <c r="V18" i="6"/>
  <c r="Z177" i="6"/>
  <c r="AA177" i="6" s="1"/>
  <c r="Z94" i="6"/>
  <c r="AA94" i="6" s="1"/>
  <c r="O63" i="6"/>
  <c r="O45" i="6"/>
  <c r="O22" i="6"/>
  <c r="O203" i="6"/>
  <c r="O116" i="6"/>
  <c r="V190" i="6"/>
  <c r="V161" i="6"/>
  <c r="V123" i="6"/>
  <c r="V73" i="6"/>
  <c r="W73" i="6" s="1"/>
  <c r="V17" i="6"/>
  <c r="Z176" i="6"/>
  <c r="AA176" i="6" s="1"/>
  <c r="Z88" i="6"/>
  <c r="AA88" i="6" s="1"/>
  <c r="O29" i="6"/>
  <c r="O123" i="6"/>
  <c r="V201" i="6"/>
  <c r="V163" i="6"/>
  <c r="V136" i="6"/>
  <c r="V86" i="6"/>
  <c r="V34" i="6"/>
  <c r="Z199" i="6"/>
  <c r="AA199" i="6" s="1"/>
  <c r="Z111" i="6"/>
  <c r="AA111" i="6" s="1"/>
  <c r="O39" i="6"/>
  <c r="O115" i="6"/>
  <c r="V187" i="6"/>
  <c r="V152" i="6"/>
  <c r="V113" i="6"/>
  <c r="V62" i="6"/>
  <c r="W62" i="6" s="1"/>
  <c r="Z159" i="6"/>
  <c r="AA159" i="6" s="1"/>
  <c r="Z71" i="6"/>
  <c r="AA71" i="6" s="1"/>
  <c r="O62" i="6"/>
  <c r="O21" i="6"/>
  <c r="O61" i="6"/>
  <c r="O38" i="6"/>
  <c r="O15" i="6"/>
  <c r="O114" i="6"/>
  <c r="V216" i="6"/>
  <c r="V186" i="6"/>
  <c r="V150" i="6"/>
  <c r="V112" i="6"/>
  <c r="V59" i="6"/>
  <c r="Z153" i="6"/>
  <c r="AA153" i="6" s="1"/>
  <c r="Z70" i="6"/>
  <c r="AA70" i="6" s="1"/>
  <c r="Z131" i="6"/>
  <c r="AA131" i="6" s="1"/>
  <c r="O71" i="6"/>
  <c r="O30" i="6"/>
  <c r="O147" i="6"/>
  <c r="O124" i="6"/>
  <c r="V202" i="6"/>
  <c r="V174" i="6"/>
  <c r="V137" i="6"/>
  <c r="V88" i="6"/>
  <c r="V35" i="6"/>
  <c r="Z200" i="6"/>
  <c r="AA200" i="6" s="1"/>
  <c r="Z112" i="6"/>
  <c r="AA112" i="6" s="1"/>
  <c r="O70" i="6"/>
  <c r="O47" i="6"/>
  <c r="O55" i="6"/>
  <c r="O37" i="6"/>
  <c r="O14" i="6"/>
  <c r="V214" i="6"/>
  <c r="V177" i="6"/>
  <c r="V147" i="6"/>
  <c r="V99" i="6"/>
  <c r="V49" i="6"/>
  <c r="Z136" i="6"/>
  <c r="AA136" i="6" s="1"/>
  <c r="Z48" i="6"/>
  <c r="AA48" i="6" s="1"/>
  <c r="O54" i="6"/>
  <c r="O31" i="6"/>
  <c r="O13" i="6"/>
  <c r="O148" i="6"/>
  <c r="V211" i="6"/>
  <c r="V176" i="6"/>
  <c r="V138" i="6"/>
  <c r="V98" i="6"/>
  <c r="Z135" i="6"/>
  <c r="AA135" i="6" s="1"/>
  <c r="Z47" i="6"/>
  <c r="AA47" i="6" s="1"/>
  <c r="E33" i="6"/>
  <c r="F33" i="6" s="1"/>
  <c r="E120" i="6"/>
  <c r="E56" i="6"/>
  <c r="F56" i="6" s="1"/>
  <c r="E196" i="6"/>
  <c r="F196" i="6" s="1"/>
  <c r="E96" i="6"/>
  <c r="F96" i="6" s="1"/>
  <c r="E55" i="6"/>
  <c r="F55" i="6" s="1"/>
  <c r="E72" i="6"/>
  <c r="F72" i="6" s="1"/>
  <c r="E189" i="6"/>
  <c r="F189" i="6" s="1"/>
  <c r="E89" i="6"/>
  <c r="F89" i="6" s="1"/>
  <c r="E25" i="6"/>
  <c r="E188" i="6"/>
  <c r="F188" i="6" s="1"/>
  <c r="E165" i="6"/>
  <c r="F165" i="6" s="1"/>
  <c r="E142" i="6"/>
  <c r="F142" i="6" s="1"/>
  <c r="E149" i="6"/>
  <c r="F149" i="6" s="1"/>
  <c r="E49" i="6"/>
  <c r="F49" i="6" s="1"/>
  <c r="E112" i="6"/>
  <c r="F112" i="6" s="1"/>
  <c r="E71" i="6"/>
  <c r="F71" i="6" s="1"/>
  <c r="E48" i="6"/>
  <c r="F48" i="6" s="1"/>
  <c r="E111" i="6"/>
  <c r="F111" i="6" s="1"/>
  <c r="E88" i="6"/>
  <c r="F88" i="6" s="1"/>
  <c r="E65" i="6"/>
  <c r="F65" i="6" s="1"/>
  <c r="E47" i="6"/>
  <c r="F47" i="6" s="1"/>
  <c r="E24" i="6"/>
  <c r="E164" i="6"/>
  <c r="F164" i="6" s="1"/>
  <c r="E141" i="6"/>
  <c r="F141" i="6" s="1"/>
  <c r="E143" i="6"/>
  <c r="F143" i="6" s="1"/>
  <c r="E159" i="6"/>
  <c r="F159" i="6" s="1"/>
  <c r="E167" i="6"/>
  <c r="F167" i="6" s="1"/>
  <c r="E191" i="6"/>
  <c r="F191" i="6" s="1"/>
  <c r="E199" i="6"/>
  <c r="F199" i="6" s="1"/>
  <c r="E18" i="6"/>
  <c r="F18" i="6" s="1"/>
  <c r="E26" i="6"/>
  <c r="F26" i="6" s="1"/>
  <c r="E34" i="6"/>
  <c r="F34" i="6" s="1"/>
  <c r="E42" i="6"/>
  <c r="E50" i="6"/>
  <c r="F50" i="6" s="1"/>
  <c r="E58" i="6"/>
  <c r="F58" i="6" s="1"/>
  <c r="E82" i="6"/>
  <c r="F82" i="6" s="1"/>
  <c r="E90" i="6"/>
  <c r="F90" i="6" s="1"/>
  <c r="E98" i="6"/>
  <c r="F98" i="6" s="1"/>
  <c r="E106" i="6"/>
  <c r="E114" i="6"/>
  <c r="F114" i="6" s="1"/>
  <c r="E122" i="6"/>
  <c r="F122" i="6" s="1"/>
  <c r="E139" i="6"/>
  <c r="F139" i="6" s="1"/>
  <c r="E163" i="6"/>
  <c r="F163" i="6" s="1"/>
  <c r="E195" i="6"/>
  <c r="F195" i="6" s="1"/>
  <c r="E203" i="6"/>
  <c r="F203" i="6" s="1"/>
  <c r="E14" i="6"/>
  <c r="F14" i="6" s="1"/>
  <c r="E22" i="6"/>
  <c r="E38" i="6"/>
  <c r="F38" i="6" s="1"/>
  <c r="E46" i="6"/>
  <c r="F46" i="6" s="1"/>
  <c r="E54" i="6"/>
  <c r="F54" i="6" s="1"/>
  <c r="E70" i="6"/>
  <c r="F70" i="6" s="1"/>
  <c r="E86" i="6"/>
  <c r="F86" i="6" s="1"/>
  <c r="E102" i="6"/>
  <c r="F102" i="6" s="1"/>
  <c r="E110" i="6"/>
  <c r="F110" i="6" s="1"/>
  <c r="E118" i="6"/>
  <c r="E144" i="6"/>
  <c r="F144" i="6" s="1"/>
  <c r="E160" i="6"/>
  <c r="F160" i="6" s="1"/>
  <c r="E192" i="6"/>
  <c r="F192" i="6" s="1"/>
  <c r="E200" i="6"/>
  <c r="F200" i="6" s="1"/>
  <c r="E19" i="6"/>
  <c r="E27" i="6"/>
  <c r="F27" i="6" s="1"/>
  <c r="E35" i="6"/>
  <c r="F35" i="6" s="1"/>
  <c r="E43" i="6"/>
  <c r="F43" i="6" s="1"/>
  <c r="E59" i="6"/>
  <c r="F59" i="6" s="1"/>
  <c r="E75" i="6"/>
  <c r="F75" i="6" s="1"/>
  <c r="E83" i="6"/>
  <c r="E91" i="6"/>
  <c r="F91" i="6" s="1"/>
  <c r="E99" i="6"/>
  <c r="F99" i="6" s="1"/>
  <c r="E107" i="6"/>
  <c r="F107" i="6" s="1"/>
  <c r="E115" i="6"/>
  <c r="F115" i="6" s="1"/>
  <c r="E123" i="6"/>
  <c r="F123" i="6" s="1"/>
  <c r="E147" i="6"/>
  <c r="F147" i="6" s="1"/>
  <c r="E171" i="6"/>
  <c r="E187" i="6"/>
  <c r="F187" i="6" s="1"/>
  <c r="E30" i="6"/>
  <c r="F30" i="6" s="1"/>
  <c r="E62" i="6"/>
  <c r="F62" i="6" s="1"/>
  <c r="E94" i="6"/>
  <c r="F94" i="6" s="1"/>
  <c r="E145" i="6"/>
  <c r="F145" i="6" s="1"/>
  <c r="E161" i="6"/>
  <c r="E193" i="6"/>
  <c r="F193" i="6" s="1"/>
  <c r="E12" i="6"/>
  <c r="F12" i="6" s="1"/>
  <c r="E20" i="6"/>
  <c r="F20" i="6" s="1"/>
  <c r="E28" i="6"/>
  <c r="F28" i="6" s="1"/>
  <c r="E36" i="6"/>
  <c r="E44" i="6"/>
  <c r="F44" i="6" s="1"/>
  <c r="E60" i="6"/>
  <c r="F60" i="6" s="1"/>
  <c r="E84" i="6"/>
  <c r="F84" i="6" s="1"/>
  <c r="E92" i="6"/>
  <c r="F92" i="6" s="1"/>
  <c r="E100" i="6"/>
  <c r="F100" i="6" s="1"/>
  <c r="E108" i="6"/>
  <c r="F108" i="6" s="1"/>
  <c r="E116" i="6"/>
  <c r="E146" i="6"/>
  <c r="F146" i="6" s="1"/>
  <c r="E162" i="6"/>
  <c r="F162" i="6" s="1"/>
  <c r="E194" i="6"/>
  <c r="F194" i="6" s="1"/>
  <c r="E13" i="6"/>
  <c r="F13" i="6" s="1"/>
  <c r="E21" i="6"/>
  <c r="F21" i="6" s="1"/>
  <c r="E29" i="6"/>
  <c r="F29" i="6" s="1"/>
  <c r="E37" i="6"/>
  <c r="F37" i="6" s="1"/>
  <c r="E45" i="6"/>
  <c r="F45" i="6" s="1"/>
  <c r="E53" i="6"/>
  <c r="F53" i="6" s="1"/>
  <c r="E61" i="6"/>
  <c r="F61" i="6" s="1"/>
  <c r="E69" i="6"/>
  <c r="E85" i="6"/>
  <c r="F85" i="6" s="1"/>
  <c r="E93" i="6"/>
  <c r="F93" i="6" s="1"/>
  <c r="E101" i="6"/>
  <c r="F101" i="6" s="1"/>
  <c r="E109" i="6"/>
  <c r="F109" i="6" s="1"/>
  <c r="E117" i="6"/>
  <c r="F117" i="6" s="1"/>
  <c r="E105" i="6"/>
  <c r="F105" i="6" s="1"/>
  <c r="E87" i="6"/>
  <c r="F87" i="6" s="1"/>
  <c r="E41" i="6"/>
  <c r="F41" i="6" s="1"/>
  <c r="E23" i="6"/>
  <c r="F23" i="6" s="1"/>
  <c r="E181" i="6"/>
  <c r="F181" i="6" s="1"/>
  <c r="E158" i="6"/>
  <c r="E140" i="6"/>
  <c r="F140" i="6" s="1"/>
  <c r="E113" i="6"/>
  <c r="F113" i="6" s="1"/>
  <c r="E31" i="6"/>
  <c r="F31" i="6" s="1"/>
  <c r="E148" i="6"/>
  <c r="F148" i="6" s="1"/>
  <c r="E104" i="6"/>
  <c r="F104" i="6" s="1"/>
  <c r="E81" i="6"/>
  <c r="E40" i="6"/>
  <c r="F40" i="6" s="1"/>
  <c r="E17" i="6"/>
  <c r="F17" i="6" s="1"/>
  <c r="E198" i="6"/>
  <c r="F198" i="6" s="1"/>
  <c r="E157" i="6"/>
  <c r="F157" i="6" s="1"/>
  <c r="E97" i="6"/>
  <c r="F97" i="6" s="1"/>
  <c r="E119" i="6"/>
  <c r="E32" i="6"/>
  <c r="F32" i="6" s="1"/>
  <c r="E190" i="6"/>
  <c r="F190" i="6" s="1"/>
  <c r="E95" i="6"/>
  <c r="F95" i="6" s="1"/>
  <c r="E121" i="6"/>
  <c r="F121" i="6" s="1"/>
  <c r="E103" i="6"/>
  <c r="F103" i="6" s="1"/>
  <c r="E80" i="6"/>
  <c r="F80" i="6" s="1"/>
  <c r="E57" i="6"/>
  <c r="F57" i="6" s="1"/>
  <c r="E39" i="6"/>
  <c r="E16" i="6"/>
  <c r="F16" i="6" s="1"/>
  <c r="V11" i="6"/>
  <c r="V14" i="6"/>
  <c r="V22" i="6"/>
  <c r="V30" i="6"/>
  <c r="V15" i="6"/>
  <c r="V23" i="6"/>
  <c r="V31" i="6"/>
  <c r="V39" i="6"/>
  <c r="V47" i="6"/>
  <c r="V55" i="6"/>
  <c r="W55" i="6" s="1"/>
  <c r="V63" i="6"/>
  <c r="W63" i="6" s="1"/>
  <c r="V71" i="6"/>
  <c r="W71" i="6" s="1"/>
  <c r="V79" i="6"/>
  <c r="W79" i="6" s="1"/>
  <c r="V87" i="6"/>
  <c r="V95" i="6"/>
  <c r="V103" i="6"/>
  <c r="V111" i="6"/>
  <c r="V119" i="6"/>
  <c r="V127" i="6"/>
  <c r="V135" i="6"/>
  <c r="V143" i="6"/>
  <c r="V151" i="6"/>
  <c r="V159" i="6"/>
  <c r="V167" i="6"/>
  <c r="V175" i="6"/>
  <c r="V183" i="6"/>
  <c r="V191" i="6"/>
  <c r="V199" i="6"/>
  <c r="V207" i="6"/>
  <c r="V215" i="6"/>
  <c r="V16" i="6"/>
  <c r="V24" i="6"/>
  <c r="V12" i="6"/>
  <c r="V20" i="6"/>
  <c r="V28" i="6"/>
  <c r="V36" i="6"/>
  <c r="V44" i="6"/>
  <c r="V52" i="6"/>
  <c r="W52" i="6" s="1"/>
  <c r="V60" i="6"/>
  <c r="W60" i="6" s="1"/>
  <c r="V68" i="6"/>
  <c r="W68" i="6" s="1"/>
  <c r="V76" i="6"/>
  <c r="W76" i="6" s="1"/>
  <c r="V84" i="6"/>
  <c r="V92" i="6"/>
  <c r="V100" i="6"/>
  <c r="V108" i="6"/>
  <c r="V116" i="6"/>
  <c r="V124" i="6"/>
  <c r="V132" i="6"/>
  <c r="V140" i="6"/>
  <c r="V148" i="6"/>
  <c r="V156" i="6"/>
  <c r="V164" i="6"/>
  <c r="V172" i="6"/>
  <c r="V180" i="6"/>
  <c r="V188" i="6"/>
  <c r="V196" i="6"/>
  <c r="V204" i="6"/>
  <c r="V212" i="6"/>
  <c r="V13" i="6"/>
  <c r="V21" i="6"/>
  <c r="V29" i="6"/>
  <c r="V37" i="6"/>
  <c r="V45" i="6"/>
  <c r="V53" i="6"/>
  <c r="W53" i="6" s="1"/>
  <c r="V61" i="6"/>
  <c r="W61" i="6" s="1"/>
  <c r="V69" i="6"/>
  <c r="W69" i="6" s="1"/>
  <c r="V77" i="6"/>
  <c r="W77" i="6" s="1"/>
  <c r="V85" i="6"/>
  <c r="V93" i="6"/>
  <c r="V101" i="6"/>
  <c r="V109" i="6"/>
  <c r="V117" i="6"/>
  <c r="V125" i="6"/>
  <c r="V133" i="6"/>
  <c r="V141" i="6"/>
  <c r="V149" i="6"/>
  <c r="V157" i="6"/>
  <c r="V165" i="6"/>
  <c r="V173" i="6"/>
  <c r="V181" i="6"/>
  <c r="V189" i="6"/>
  <c r="V197" i="6"/>
  <c r="V205" i="6"/>
  <c r="V213" i="6"/>
  <c r="O59" i="6"/>
  <c r="O51" i="6"/>
  <c r="O43" i="6"/>
  <c r="O35" i="6"/>
  <c r="O27" i="6"/>
  <c r="O19" i="6"/>
  <c r="O192" i="6"/>
  <c r="O176" i="6"/>
  <c r="O160" i="6"/>
  <c r="O144" i="6"/>
  <c r="O128" i="6"/>
  <c r="O120" i="6"/>
  <c r="O112" i="6"/>
  <c r="V209" i="6"/>
  <c r="V195" i="6"/>
  <c r="V184" i="6"/>
  <c r="V170" i="6"/>
  <c r="V158" i="6"/>
  <c r="V145" i="6"/>
  <c r="V131" i="6"/>
  <c r="V120" i="6"/>
  <c r="V106" i="6"/>
  <c r="V94" i="6"/>
  <c r="V81" i="6"/>
  <c r="W81" i="6" s="1"/>
  <c r="V67" i="6"/>
  <c r="W67" i="6" s="1"/>
  <c r="V56" i="6"/>
  <c r="W56" i="6" s="1"/>
  <c r="V42" i="6"/>
  <c r="V27" i="6"/>
  <c r="Z209" i="6"/>
  <c r="AA209" i="6" s="1"/>
  <c r="Z191" i="6"/>
  <c r="AA191" i="6" s="1"/>
  <c r="Z168" i="6"/>
  <c r="AA168" i="6" s="1"/>
  <c r="Z145" i="6"/>
  <c r="AA145" i="6" s="1"/>
  <c r="Z126" i="6"/>
  <c r="AA126" i="6" s="1"/>
  <c r="Z103" i="6"/>
  <c r="AA103" i="6" s="1"/>
  <c r="Z80" i="6"/>
  <c r="AA80" i="6" s="1"/>
  <c r="Z62" i="6"/>
  <c r="AA62" i="6" s="1"/>
  <c r="Z11" i="6"/>
  <c r="AA11" i="6" s="1"/>
  <c r="Z18" i="6"/>
  <c r="AA18" i="6" s="1"/>
  <c r="Z19" i="6"/>
  <c r="AA19" i="6" s="1"/>
  <c r="Z15" i="6"/>
  <c r="AA15" i="6" s="1"/>
  <c r="Z23" i="6"/>
  <c r="AA23" i="6" s="1"/>
  <c r="Z16" i="6"/>
  <c r="AA16" i="6" s="1"/>
  <c r="Z24" i="6"/>
  <c r="AA24" i="6" s="1"/>
  <c r="Z13" i="6"/>
  <c r="AA13" i="6" s="1"/>
  <c r="Z27" i="6"/>
  <c r="AA27" i="6" s="1"/>
  <c r="Z35" i="6"/>
  <c r="AA35" i="6" s="1"/>
  <c r="Z43" i="6"/>
  <c r="AA43" i="6" s="1"/>
  <c r="Z51" i="6"/>
  <c r="AA51" i="6" s="1"/>
  <c r="Z59" i="6"/>
  <c r="AA59" i="6" s="1"/>
  <c r="Z67" i="6"/>
  <c r="AA67" i="6" s="1"/>
  <c r="Z75" i="6"/>
  <c r="AA75" i="6" s="1"/>
  <c r="Z83" i="6"/>
  <c r="AA83" i="6" s="1"/>
  <c r="Z91" i="6"/>
  <c r="AA91" i="6" s="1"/>
  <c r="Z99" i="6"/>
  <c r="AA99" i="6" s="1"/>
  <c r="Z107" i="6"/>
  <c r="AA107" i="6" s="1"/>
  <c r="Z115" i="6"/>
  <c r="AA115" i="6" s="1"/>
  <c r="Z123" i="6"/>
  <c r="AA123" i="6" s="1"/>
  <c r="Z132" i="6"/>
  <c r="AA132" i="6" s="1"/>
  <c r="Z140" i="6"/>
  <c r="AA140" i="6" s="1"/>
  <c r="Z148" i="6"/>
  <c r="AA148" i="6" s="1"/>
  <c r="Z156" i="6"/>
  <c r="AA156" i="6" s="1"/>
  <c r="Z164" i="6"/>
  <c r="AA164" i="6" s="1"/>
  <c r="Z172" i="6"/>
  <c r="AA172" i="6" s="1"/>
  <c r="Z180" i="6"/>
  <c r="AA180" i="6" s="1"/>
  <c r="Z188" i="6"/>
  <c r="AA188" i="6" s="1"/>
  <c r="Z196" i="6"/>
  <c r="AA196" i="6" s="1"/>
  <c r="Z204" i="6"/>
  <c r="AA204" i="6" s="1"/>
  <c r="Z212" i="6"/>
  <c r="AA212" i="6" s="1"/>
  <c r="Z14" i="6"/>
  <c r="AA14" i="6" s="1"/>
  <c r="Z28" i="6"/>
  <c r="AA28" i="6" s="1"/>
  <c r="Z36" i="6"/>
  <c r="AA36" i="6" s="1"/>
  <c r="Z44" i="6"/>
  <c r="AA44" i="6" s="1"/>
  <c r="Z52" i="6"/>
  <c r="AA52" i="6" s="1"/>
  <c r="Z60" i="6"/>
  <c r="AA60" i="6" s="1"/>
  <c r="Z68" i="6"/>
  <c r="AA68" i="6" s="1"/>
  <c r="Z76" i="6"/>
  <c r="AA76" i="6" s="1"/>
  <c r="Z84" i="6"/>
  <c r="AA84" i="6" s="1"/>
  <c r="Z92" i="6"/>
  <c r="AA92" i="6" s="1"/>
  <c r="Z100" i="6"/>
  <c r="AA100" i="6" s="1"/>
  <c r="Z108" i="6"/>
  <c r="AA108" i="6" s="1"/>
  <c r="Z116" i="6"/>
  <c r="AA116" i="6" s="1"/>
  <c r="Z124" i="6"/>
  <c r="AA124" i="6" s="1"/>
  <c r="Z133" i="6"/>
  <c r="AA133" i="6" s="1"/>
  <c r="Z141" i="6"/>
  <c r="AA141" i="6" s="1"/>
  <c r="Z149" i="6"/>
  <c r="AA149" i="6" s="1"/>
  <c r="Z157" i="6"/>
  <c r="AA157" i="6" s="1"/>
  <c r="Z165" i="6"/>
  <c r="AA165" i="6" s="1"/>
  <c r="Z173" i="6"/>
  <c r="AA173" i="6" s="1"/>
  <c r="Z181" i="6"/>
  <c r="AA181" i="6" s="1"/>
  <c r="Z189" i="6"/>
  <c r="AA189" i="6" s="1"/>
  <c r="Z197" i="6"/>
  <c r="AA197" i="6" s="1"/>
  <c r="Z205" i="6"/>
  <c r="AA205" i="6" s="1"/>
  <c r="Z213" i="6"/>
  <c r="AA213" i="6" s="1"/>
  <c r="Z17" i="6"/>
  <c r="AA17" i="6" s="1"/>
  <c r="Z29" i="6"/>
  <c r="AA29" i="6" s="1"/>
  <c r="Z37" i="6"/>
  <c r="AA37" i="6" s="1"/>
  <c r="Z45" i="6"/>
  <c r="AA45" i="6" s="1"/>
  <c r="Z53" i="6"/>
  <c r="AA53" i="6" s="1"/>
  <c r="Z61" i="6"/>
  <c r="AA61" i="6" s="1"/>
  <c r="Z69" i="6"/>
  <c r="AA69" i="6" s="1"/>
  <c r="Z77" i="6"/>
  <c r="AA77" i="6" s="1"/>
  <c r="Z85" i="6"/>
  <c r="AA85" i="6" s="1"/>
  <c r="Z93" i="6"/>
  <c r="AA93" i="6" s="1"/>
  <c r="Z101" i="6"/>
  <c r="AA101" i="6" s="1"/>
  <c r="Z109" i="6"/>
  <c r="AA109" i="6" s="1"/>
  <c r="Z117" i="6"/>
  <c r="AA117" i="6" s="1"/>
  <c r="Z125" i="6"/>
  <c r="AA125" i="6" s="1"/>
  <c r="Z134" i="6"/>
  <c r="AA134" i="6" s="1"/>
  <c r="Z142" i="6"/>
  <c r="AA142" i="6" s="1"/>
  <c r="Z150" i="6"/>
  <c r="AA150" i="6" s="1"/>
  <c r="Z158" i="6"/>
  <c r="AA158" i="6" s="1"/>
  <c r="Z166" i="6"/>
  <c r="AA166" i="6" s="1"/>
  <c r="Z174" i="6"/>
  <c r="AA174" i="6" s="1"/>
  <c r="Z182" i="6"/>
  <c r="AA182" i="6" s="1"/>
  <c r="Z190" i="6"/>
  <c r="AA190" i="6" s="1"/>
  <c r="Z198" i="6"/>
  <c r="AA198" i="6" s="1"/>
  <c r="Z206" i="6"/>
  <c r="AA206" i="6" s="1"/>
  <c r="Z214" i="6"/>
  <c r="AA214" i="6" s="1"/>
  <c r="Z20" i="6"/>
  <c r="AA20" i="6" s="1"/>
  <c r="Z30" i="6"/>
  <c r="AA30" i="6" s="1"/>
  <c r="Z38" i="6"/>
  <c r="AA38" i="6" s="1"/>
  <c r="Z46" i="6"/>
  <c r="AA46" i="6" s="1"/>
  <c r="Z25" i="6"/>
  <c r="AA25" i="6" s="1"/>
  <c r="Z33" i="6"/>
  <c r="AA33" i="6" s="1"/>
  <c r="Z41" i="6"/>
  <c r="AA41" i="6" s="1"/>
  <c r="Z49" i="6"/>
  <c r="AA49" i="6" s="1"/>
  <c r="Z57" i="6"/>
  <c r="AA57" i="6" s="1"/>
  <c r="Z65" i="6"/>
  <c r="AA65" i="6" s="1"/>
  <c r="Z73" i="6"/>
  <c r="AA73" i="6" s="1"/>
  <c r="Z81" i="6"/>
  <c r="AA81" i="6" s="1"/>
  <c r="Z89" i="6"/>
  <c r="AA89" i="6" s="1"/>
  <c r="Z97" i="6"/>
  <c r="AA97" i="6" s="1"/>
  <c r="Z105" i="6"/>
  <c r="AA105" i="6" s="1"/>
  <c r="Z113" i="6"/>
  <c r="AA113" i="6" s="1"/>
  <c r="Z121" i="6"/>
  <c r="AA121" i="6" s="1"/>
  <c r="Z129" i="6"/>
  <c r="AA129" i="6" s="1"/>
  <c r="Z138" i="6"/>
  <c r="AA138" i="6" s="1"/>
  <c r="Z146" i="6"/>
  <c r="AA146" i="6" s="1"/>
  <c r="Z154" i="6"/>
  <c r="AA154" i="6" s="1"/>
  <c r="Z162" i="6"/>
  <c r="AA162" i="6" s="1"/>
  <c r="Z170" i="6"/>
  <c r="AA170" i="6" s="1"/>
  <c r="Z178" i="6"/>
  <c r="AA178" i="6" s="1"/>
  <c r="Z186" i="6"/>
  <c r="AA186" i="6" s="1"/>
  <c r="Z194" i="6"/>
  <c r="AA194" i="6" s="1"/>
  <c r="Z202" i="6"/>
  <c r="AA202" i="6" s="1"/>
  <c r="Z210" i="6"/>
  <c r="AA210" i="6" s="1"/>
  <c r="Z12" i="6"/>
  <c r="AA12" i="6" s="1"/>
  <c r="Z26" i="6"/>
  <c r="AA26" i="6" s="1"/>
  <c r="Z34" i="6"/>
  <c r="AA34" i="6" s="1"/>
  <c r="Z42" i="6"/>
  <c r="AA42" i="6" s="1"/>
  <c r="Z50" i="6"/>
  <c r="AA50" i="6" s="1"/>
  <c r="Z58" i="6"/>
  <c r="AA58" i="6" s="1"/>
  <c r="Z66" i="6"/>
  <c r="Z74" i="6"/>
  <c r="AA74" i="6" s="1"/>
  <c r="Z82" i="6"/>
  <c r="AA82" i="6" s="1"/>
  <c r="Z90" i="6"/>
  <c r="AA90" i="6" s="1"/>
  <c r="Z98" i="6"/>
  <c r="AA98" i="6" s="1"/>
  <c r="Z106" i="6"/>
  <c r="AA106" i="6" s="1"/>
  <c r="Z114" i="6"/>
  <c r="AA114" i="6" s="1"/>
  <c r="Z122" i="6"/>
  <c r="AA122" i="6" s="1"/>
  <c r="Z130" i="6"/>
  <c r="AA130" i="6" s="1"/>
  <c r="Z139" i="6"/>
  <c r="AA139" i="6" s="1"/>
  <c r="Z147" i="6"/>
  <c r="AA147" i="6" s="1"/>
  <c r="Z155" i="6"/>
  <c r="AA155" i="6" s="1"/>
  <c r="Z163" i="6"/>
  <c r="AA163" i="6" s="1"/>
  <c r="Z171" i="6"/>
  <c r="AA171" i="6" s="1"/>
  <c r="Z179" i="6"/>
  <c r="AA179" i="6" s="1"/>
  <c r="Z187" i="6"/>
  <c r="AA187" i="6" s="1"/>
  <c r="Z195" i="6"/>
  <c r="Z203" i="6"/>
  <c r="AA203" i="6" s="1"/>
  <c r="Z211" i="6"/>
  <c r="AA211" i="6" s="1"/>
  <c r="O66" i="6"/>
  <c r="O58" i="6"/>
  <c r="O50" i="6"/>
  <c r="O42" i="6"/>
  <c r="O34" i="6"/>
  <c r="O26" i="6"/>
  <c r="O18" i="6"/>
  <c r="O191" i="6"/>
  <c r="O175" i="6"/>
  <c r="O159" i="6"/>
  <c r="O143" i="6"/>
  <c r="O127" i="6"/>
  <c r="O119" i="6"/>
  <c r="O111" i="6"/>
  <c r="V208" i="6"/>
  <c r="V194" i="6"/>
  <c r="V182" i="6"/>
  <c r="V169" i="6"/>
  <c r="V155" i="6"/>
  <c r="V144" i="6"/>
  <c r="V130" i="6"/>
  <c r="V118" i="6"/>
  <c r="V105" i="6"/>
  <c r="V91" i="6"/>
  <c r="V80" i="6"/>
  <c r="W80" i="6" s="1"/>
  <c r="V66" i="6"/>
  <c r="W66" i="6" s="1"/>
  <c r="V54" i="6"/>
  <c r="W54" i="6" s="1"/>
  <c r="V41" i="6"/>
  <c r="V26" i="6"/>
  <c r="Z208" i="6"/>
  <c r="AA208" i="6" s="1"/>
  <c r="Z185" i="6"/>
  <c r="AA185" i="6" s="1"/>
  <c r="Z167" i="6"/>
  <c r="AA167" i="6" s="1"/>
  <c r="Z144" i="6"/>
  <c r="AA144" i="6" s="1"/>
  <c r="Z120" i="6"/>
  <c r="AA120" i="6" s="1"/>
  <c r="Z102" i="6"/>
  <c r="AA102" i="6" s="1"/>
  <c r="Z79" i="6"/>
  <c r="AA79" i="6" s="1"/>
  <c r="Z56" i="6"/>
  <c r="AA56" i="6" s="1"/>
  <c r="Z31" i="6"/>
  <c r="AA31" i="6" s="1"/>
  <c r="V122" i="6"/>
  <c r="V110" i="6"/>
  <c r="V97" i="6"/>
  <c r="V83" i="6"/>
  <c r="V72" i="6"/>
  <c r="W72" i="6" s="1"/>
  <c r="V58" i="6"/>
  <c r="W58" i="6" s="1"/>
  <c r="V46" i="6"/>
  <c r="V33" i="6"/>
  <c r="Z216" i="6"/>
  <c r="AA216" i="6" s="1"/>
  <c r="Z193" i="6"/>
  <c r="AA193" i="6" s="1"/>
  <c r="Z175" i="6"/>
  <c r="AA175" i="6" s="1"/>
  <c r="Z152" i="6"/>
  <c r="AA152" i="6" s="1"/>
  <c r="Z128" i="6"/>
  <c r="AA128" i="6" s="1"/>
  <c r="Z110" i="6"/>
  <c r="AA110" i="6" s="1"/>
  <c r="Z87" i="6"/>
  <c r="AA87" i="6" s="1"/>
  <c r="Z64" i="6"/>
  <c r="AA64" i="6" s="1"/>
  <c r="Z40" i="6"/>
  <c r="AA40" i="6" s="1"/>
  <c r="O76" i="6"/>
  <c r="O60" i="6"/>
  <c r="O36" i="6"/>
  <c r="O20" i="6"/>
  <c r="V121" i="6"/>
  <c r="V96" i="6"/>
  <c r="V70" i="6"/>
  <c r="W70" i="6" s="1"/>
  <c r="V43" i="6"/>
  <c r="Z215" i="6"/>
  <c r="AA215" i="6" s="1"/>
  <c r="Z169" i="6"/>
  <c r="AA169" i="6" s="1"/>
  <c r="Z151" i="6"/>
  <c r="AA151" i="6" s="1"/>
  <c r="Z127" i="6"/>
  <c r="AA127" i="6" s="1"/>
  <c r="Z104" i="6"/>
  <c r="AA104" i="6" s="1"/>
  <c r="Z86" i="6"/>
  <c r="AA86" i="6" s="1"/>
  <c r="Z63" i="6"/>
  <c r="AA63" i="6" s="1"/>
  <c r="Z39" i="6"/>
  <c r="AA39" i="6" s="1"/>
  <c r="O73" i="6"/>
  <c r="O57" i="6"/>
  <c r="O49" i="6"/>
  <c r="O41" i="6"/>
  <c r="O33" i="6"/>
  <c r="O25" i="6"/>
  <c r="O17" i="6"/>
  <c r="O206" i="6"/>
  <c r="O190" i="6"/>
  <c r="O182" i="6"/>
  <c r="O174" i="6"/>
  <c r="O126" i="6"/>
  <c r="O118" i="6"/>
  <c r="V206" i="6"/>
  <c r="V193" i="6"/>
  <c r="V179" i="6"/>
  <c r="V168" i="6"/>
  <c r="V154" i="6"/>
  <c r="V142" i="6"/>
  <c r="V129" i="6"/>
  <c r="V115" i="6"/>
  <c r="V104" i="6"/>
  <c r="V90" i="6"/>
  <c r="V78" i="6"/>
  <c r="W78" i="6" s="1"/>
  <c r="V65" i="6"/>
  <c r="W65" i="6" s="1"/>
  <c r="V51" i="6"/>
  <c r="W51" i="6" s="1"/>
  <c r="V40" i="6"/>
  <c r="V25" i="6"/>
  <c r="Z207" i="6"/>
  <c r="AA207" i="6" s="1"/>
  <c r="Z184" i="6"/>
  <c r="AA184" i="6" s="1"/>
  <c r="Z161" i="6"/>
  <c r="AA161" i="6" s="1"/>
  <c r="Z143" i="6"/>
  <c r="AA143" i="6" s="1"/>
  <c r="Z119" i="6"/>
  <c r="AA119" i="6" s="1"/>
  <c r="Z96" i="6"/>
  <c r="AA96" i="6" s="1"/>
  <c r="Z78" i="6"/>
  <c r="AA78" i="6" s="1"/>
  <c r="Z55" i="6"/>
  <c r="AA55" i="6" s="1"/>
  <c r="Z22" i="6"/>
  <c r="AA22" i="6" s="1"/>
  <c r="O44" i="6"/>
  <c r="O28" i="6"/>
  <c r="O12" i="6"/>
  <c r="O161" i="6"/>
  <c r="O121" i="6"/>
  <c r="O113" i="6"/>
  <c r="O97" i="6"/>
  <c r="V210" i="6"/>
  <c r="V198" i="6"/>
  <c r="V185" i="6"/>
  <c r="V171" i="6"/>
  <c r="V160" i="6"/>
  <c r="V146" i="6"/>
  <c r="V134" i="6"/>
  <c r="V107" i="6"/>
  <c r="V82" i="6"/>
  <c r="V57" i="6"/>
  <c r="W57" i="6" s="1"/>
  <c r="V32" i="6"/>
  <c r="Z192" i="6"/>
  <c r="AA192" i="6" s="1"/>
  <c r="O72" i="6"/>
  <c r="O56" i="6"/>
  <c r="O48" i="6"/>
  <c r="O40" i="6"/>
  <c r="O32" i="6"/>
  <c r="O24" i="6"/>
  <c r="O16" i="6"/>
  <c r="O205" i="6"/>
  <c r="O189" i="6"/>
  <c r="O173" i="6"/>
  <c r="O125" i="6"/>
  <c r="O117" i="6"/>
  <c r="V203" i="6"/>
  <c r="V192" i="6"/>
  <c r="V178" i="6"/>
  <c r="V166" i="6"/>
  <c r="V153" i="6"/>
  <c r="V139" i="6"/>
  <c r="V128" i="6"/>
  <c r="V114" i="6"/>
  <c r="V102" i="6"/>
  <c r="V89" i="6"/>
  <c r="V75" i="6"/>
  <c r="W75" i="6" s="1"/>
  <c r="V64" i="6"/>
  <c r="W64" i="6" s="1"/>
  <c r="V50" i="6"/>
  <c r="W50" i="6" s="1"/>
  <c r="V38" i="6"/>
  <c r="V19" i="6"/>
  <c r="Z201" i="6"/>
  <c r="AA201" i="6" s="1"/>
  <c r="Z183" i="6"/>
  <c r="AA183" i="6" s="1"/>
  <c r="Z160" i="6"/>
  <c r="AA160" i="6" s="1"/>
  <c r="Z137" i="6"/>
  <c r="AA137" i="6" s="1"/>
  <c r="Z118" i="6"/>
  <c r="AA118" i="6" s="1"/>
  <c r="Z95" i="6"/>
  <c r="AA95" i="6" s="1"/>
  <c r="Z72" i="6"/>
  <c r="AA72" i="6" s="1"/>
  <c r="Z54" i="6"/>
  <c r="AA54" i="6" s="1"/>
  <c r="Z21" i="6"/>
  <c r="AA21" i="6" s="1"/>
  <c r="E7" i="6"/>
  <c r="E8" i="6" s="1"/>
  <c r="F7" i="6"/>
  <c r="F8" i="6" s="1"/>
  <c r="H7" i="6"/>
  <c r="H8" i="6" s="1"/>
  <c r="E151" i="6" s="1"/>
  <c r="F151" i="6" s="1"/>
  <c r="E63" i="6" l="1"/>
  <c r="F63" i="6" s="1"/>
  <c r="E124" i="6"/>
  <c r="F124" i="6" s="1"/>
  <c r="E183" i="6"/>
  <c r="F183" i="6" s="1"/>
  <c r="E73" i="6"/>
  <c r="F73" i="6" s="1"/>
  <c r="E169" i="6"/>
  <c r="F169" i="6" s="1"/>
  <c r="E217" i="6"/>
  <c r="F217" i="6" s="1"/>
  <c r="E218" i="6"/>
  <c r="F218" i="6" s="1"/>
  <c r="E219" i="6"/>
  <c r="F219" i="6" s="1"/>
  <c r="E207" i="6"/>
  <c r="F207" i="6" s="1"/>
  <c r="E150" i="6"/>
  <c r="F150" i="6" s="1"/>
  <c r="E202" i="6"/>
  <c r="F202" i="6" s="1"/>
  <c r="E74" i="6"/>
  <c r="F74" i="6" s="1"/>
  <c r="E133" i="6"/>
  <c r="E201" i="6"/>
  <c r="F201" i="6" s="1"/>
  <c r="E182" i="6"/>
  <c r="F182" i="6" s="1"/>
  <c r="E125" i="6"/>
  <c r="F125" i="6" s="1"/>
  <c r="E126" i="6"/>
  <c r="F126" i="6" s="1"/>
  <c r="E173" i="6"/>
  <c r="F173" i="6" s="1"/>
  <c r="E132" i="6"/>
  <c r="F132" i="6" s="1"/>
  <c r="E172" i="6"/>
  <c r="F172" i="6" s="1"/>
  <c r="E64" i="6"/>
  <c r="F64" i="6" s="1"/>
  <c r="E127" i="6"/>
  <c r="F127" i="6" s="1"/>
  <c r="E76" i="6"/>
  <c r="F76" i="6" s="1"/>
  <c r="E184" i="6"/>
  <c r="F184" i="6" s="1"/>
  <c r="E152" i="6"/>
  <c r="F152" i="6" s="1"/>
  <c r="E66" i="6"/>
  <c r="F66" i="6" s="1"/>
  <c r="E134" i="6"/>
  <c r="F134" i="6" s="1"/>
  <c r="E210" i="6"/>
  <c r="F210" i="6" s="1"/>
  <c r="E175" i="6"/>
  <c r="F175" i="6" s="1"/>
  <c r="E135" i="6"/>
  <c r="F135" i="6" s="1"/>
  <c r="I39" i="17"/>
  <c r="I18" i="17"/>
  <c r="E153" i="6"/>
  <c r="F153" i="6" s="1"/>
  <c r="E155" i="6"/>
  <c r="F155" i="6" s="1"/>
  <c r="E204" i="6"/>
  <c r="F204" i="6" s="1"/>
  <c r="E67" i="6"/>
  <c r="F67" i="6" s="1"/>
  <c r="E178" i="6"/>
  <c r="F178" i="6" s="1"/>
  <c r="E51" i="6"/>
  <c r="F51" i="6" s="1"/>
  <c r="E185" i="6"/>
  <c r="F185" i="6" s="1"/>
  <c r="E77" i="6"/>
  <c r="F77" i="6" s="1"/>
  <c r="AP43" i="6"/>
  <c r="AP58" i="6"/>
  <c r="AP15" i="6"/>
  <c r="AP122" i="6"/>
  <c r="AP148" i="6"/>
  <c r="AP49" i="6"/>
  <c r="AP13" i="6"/>
  <c r="AP30" i="6"/>
  <c r="AP203" i="6"/>
  <c r="AP41" i="6"/>
  <c r="AP11" i="6"/>
  <c r="AP55" i="6"/>
  <c r="AP21" i="6"/>
  <c r="AP54" i="6"/>
  <c r="AP48" i="6"/>
  <c r="AP123" i="6"/>
  <c r="AP35" i="6"/>
  <c r="AP16" i="6"/>
  <c r="AP31" i="6"/>
  <c r="AP45" i="6"/>
  <c r="AP17" i="6"/>
  <c r="AP32" i="6"/>
  <c r="AP29" i="6"/>
  <c r="AP62" i="6"/>
  <c r="AA195" i="6"/>
  <c r="F119" i="6"/>
  <c r="AP119" i="6"/>
  <c r="F161" i="6"/>
  <c r="AP161" i="6"/>
  <c r="F42" i="6"/>
  <c r="AP42" i="6"/>
  <c r="F81" i="6"/>
  <c r="F19" i="6"/>
  <c r="AP19" i="6"/>
  <c r="F120" i="6"/>
  <c r="AP120" i="6"/>
  <c r="F39" i="6"/>
  <c r="AP39" i="6"/>
  <c r="F69" i="6"/>
  <c r="F171" i="6"/>
  <c r="F106" i="6"/>
  <c r="F25" i="6"/>
  <c r="AP25" i="6"/>
  <c r="AA66" i="6"/>
  <c r="F133" i="6"/>
  <c r="F36" i="6"/>
  <c r="AP36" i="6"/>
  <c r="F118" i="6"/>
  <c r="AP118" i="6"/>
  <c r="F158" i="6"/>
  <c r="F116" i="6"/>
  <c r="AP116" i="6"/>
  <c r="F83" i="6"/>
  <c r="F22" i="6"/>
  <c r="AP22" i="6"/>
  <c r="F24" i="6"/>
  <c r="AP24" i="6"/>
  <c r="W59" i="6"/>
  <c r="AP59" i="6"/>
  <c r="AP61" i="6"/>
  <c r="AP71" i="6"/>
  <c r="AP117" i="6"/>
  <c r="AP60" i="6"/>
  <c r="AP14" i="6"/>
  <c r="AP192" i="6"/>
  <c r="AP20" i="6"/>
  <c r="AP38" i="6"/>
  <c r="AP113" i="6"/>
  <c r="AP34" i="6"/>
  <c r="AP191" i="6"/>
  <c r="AP26" i="6"/>
  <c r="AP124" i="6"/>
  <c r="AP190" i="6"/>
  <c r="AP28" i="6"/>
  <c r="AP160" i="6"/>
  <c r="AP143" i="6"/>
  <c r="AP72" i="6"/>
  <c r="AP18" i="6"/>
  <c r="AP189" i="6"/>
  <c r="AP46" i="6"/>
  <c r="AP121" i="6"/>
  <c r="AP159" i="6"/>
  <c r="AP40" i="6"/>
  <c r="AP27" i="6"/>
  <c r="AP44" i="6"/>
  <c r="AP114" i="6"/>
  <c r="AP97" i="6"/>
  <c r="AP147" i="6"/>
  <c r="AP12" i="6"/>
  <c r="AP112" i="6"/>
  <c r="AP111" i="6"/>
  <c r="AP57" i="6"/>
  <c r="AP47" i="6"/>
  <c r="AP115" i="6"/>
  <c r="AP23" i="6"/>
  <c r="AP144" i="6"/>
  <c r="AP50" i="6"/>
  <c r="AP33" i="6"/>
  <c r="AP56" i="6"/>
  <c r="AP70" i="6"/>
  <c r="AP37" i="6"/>
  <c r="E205" i="6"/>
  <c r="E206" i="6"/>
  <c r="E211" i="6"/>
  <c r="E215" i="6"/>
  <c r="E212" i="6"/>
  <c r="E216" i="6"/>
  <c r="W172" i="6"/>
  <c r="W152" i="6"/>
  <c r="W136" i="6"/>
  <c r="W18" i="6"/>
  <c r="W166" i="6"/>
  <c r="W82" i="6"/>
  <c r="W210" i="6"/>
  <c r="W25" i="6"/>
  <c r="W129" i="6"/>
  <c r="W43" i="6"/>
  <c r="W155" i="6"/>
  <c r="W94" i="6"/>
  <c r="W195" i="6"/>
  <c r="W205" i="6"/>
  <c r="W141" i="6"/>
  <c r="W13" i="6"/>
  <c r="W164" i="6"/>
  <c r="W100" i="6"/>
  <c r="W36" i="6"/>
  <c r="W199" i="6"/>
  <c r="W135" i="6"/>
  <c r="W30" i="6"/>
  <c r="W187" i="6"/>
  <c r="W163" i="6"/>
  <c r="W17" i="6"/>
  <c r="W85" i="6"/>
  <c r="W40" i="6"/>
  <c r="W83" i="6"/>
  <c r="W106" i="6"/>
  <c r="W209" i="6"/>
  <c r="W197" i="6"/>
  <c r="W133" i="6"/>
  <c r="W156" i="6"/>
  <c r="W92" i="6"/>
  <c r="W28" i="6"/>
  <c r="W191" i="6"/>
  <c r="W127" i="6"/>
  <c r="W22" i="6"/>
  <c r="W201" i="6"/>
  <c r="W126" i="6"/>
  <c r="W153" i="6"/>
  <c r="W144" i="6"/>
  <c r="W149" i="6"/>
  <c r="W143" i="6"/>
  <c r="W107" i="6"/>
  <c r="W142" i="6"/>
  <c r="W89" i="6"/>
  <c r="W134" i="6"/>
  <c r="W154" i="6"/>
  <c r="W96" i="6"/>
  <c r="W97" i="6"/>
  <c r="W182" i="6"/>
  <c r="W120" i="6"/>
  <c r="W189" i="6"/>
  <c r="W125" i="6"/>
  <c r="W212" i="6"/>
  <c r="W148" i="6"/>
  <c r="W84" i="6"/>
  <c r="W20" i="6"/>
  <c r="W183" i="6"/>
  <c r="W119" i="6"/>
  <c r="W14" i="6"/>
  <c r="W49" i="6"/>
  <c r="W112" i="6"/>
  <c r="W123" i="6"/>
  <c r="W162" i="6"/>
  <c r="W198" i="6"/>
  <c r="W41" i="6"/>
  <c r="W21" i="6"/>
  <c r="W202" i="6"/>
  <c r="W178" i="6"/>
  <c r="W169" i="6"/>
  <c r="W192" i="6"/>
  <c r="W102" i="6"/>
  <c r="W203" i="6"/>
  <c r="W146" i="6"/>
  <c r="W168" i="6"/>
  <c r="W121" i="6"/>
  <c r="W110" i="6"/>
  <c r="W91" i="6"/>
  <c r="W194" i="6"/>
  <c r="W27" i="6"/>
  <c r="W131" i="6"/>
  <c r="W181" i="6"/>
  <c r="W117" i="6"/>
  <c r="W204" i="6"/>
  <c r="W140" i="6"/>
  <c r="W12" i="6"/>
  <c r="W175" i="6"/>
  <c r="W111" i="6"/>
  <c r="W47" i="6"/>
  <c r="W11" i="6"/>
  <c r="W98" i="6"/>
  <c r="W99" i="6"/>
  <c r="W35" i="6"/>
  <c r="W150" i="6"/>
  <c r="W161" i="6"/>
  <c r="W200" i="6"/>
  <c r="W108" i="6"/>
  <c r="W114" i="6"/>
  <c r="W160" i="6"/>
  <c r="W179" i="6"/>
  <c r="W122" i="6"/>
  <c r="W105" i="6"/>
  <c r="W208" i="6"/>
  <c r="W42" i="6"/>
  <c r="W145" i="6"/>
  <c r="W173" i="6"/>
  <c r="W109" i="6"/>
  <c r="W45" i="6"/>
  <c r="W196" i="6"/>
  <c r="W132" i="6"/>
  <c r="W24" i="6"/>
  <c r="W167" i="6"/>
  <c r="W103" i="6"/>
  <c r="W39" i="6"/>
  <c r="W138" i="6"/>
  <c r="W147" i="6"/>
  <c r="W88" i="6"/>
  <c r="W186" i="6"/>
  <c r="W190" i="6"/>
  <c r="W184" i="6"/>
  <c r="W44" i="6"/>
  <c r="W19" i="6"/>
  <c r="W171" i="6"/>
  <c r="W90" i="6"/>
  <c r="W33" i="6"/>
  <c r="W158" i="6"/>
  <c r="W165" i="6"/>
  <c r="W101" i="6"/>
  <c r="W188" i="6"/>
  <c r="W124" i="6"/>
  <c r="W16" i="6"/>
  <c r="W159" i="6"/>
  <c r="W95" i="6"/>
  <c r="W31" i="6"/>
  <c r="W176" i="6"/>
  <c r="W177" i="6"/>
  <c r="W137" i="6"/>
  <c r="W216" i="6"/>
  <c r="W34" i="6"/>
  <c r="W115" i="6"/>
  <c r="W213" i="6"/>
  <c r="W207" i="6"/>
  <c r="W128" i="6"/>
  <c r="W193" i="6"/>
  <c r="W118" i="6"/>
  <c r="W37" i="6"/>
  <c r="W38" i="6"/>
  <c r="W139" i="6"/>
  <c r="W32" i="6"/>
  <c r="W185" i="6"/>
  <c r="W104" i="6"/>
  <c r="W206" i="6"/>
  <c r="W46" i="6"/>
  <c r="W26" i="6"/>
  <c r="W130" i="6"/>
  <c r="W170" i="6"/>
  <c r="W157" i="6"/>
  <c r="W93" i="6"/>
  <c r="W29" i="6"/>
  <c r="W180" i="6"/>
  <c r="W116" i="6"/>
  <c r="W215" i="6"/>
  <c r="W151" i="6"/>
  <c r="W87" i="6"/>
  <c r="W23" i="6"/>
  <c r="W211" i="6"/>
  <c r="W214" i="6"/>
  <c r="W174" i="6"/>
  <c r="W113" i="6"/>
  <c r="W86" i="6"/>
  <c r="E154" i="6"/>
  <c r="E179" i="6"/>
  <c r="E180" i="6"/>
  <c r="E131" i="6"/>
  <c r="E156" i="6"/>
  <c r="E186" i="6"/>
  <c r="E177" i="6"/>
  <c r="E170" i="6"/>
  <c r="E176" i="6"/>
  <c r="E78" i="6"/>
  <c r="E137" i="6"/>
  <c r="E79" i="6"/>
  <c r="E166" i="6"/>
  <c r="E197" i="6"/>
  <c r="E130" i="6"/>
  <c r="E209" i="6"/>
  <c r="E208" i="6"/>
  <c r="E214" i="6"/>
  <c r="E68" i="6"/>
  <c r="E129" i="6"/>
  <c r="E128" i="6"/>
  <c r="E213" i="6"/>
  <c r="E52" i="6"/>
  <c r="E168" i="6"/>
  <c r="E174" i="6"/>
  <c r="E136" i="6"/>
  <c r="E138" i="6"/>
  <c r="W15" i="6"/>
  <c r="AP63" i="6" l="1"/>
  <c r="AP73" i="6"/>
  <c r="AP173" i="6"/>
  <c r="AP175" i="6"/>
  <c r="AP127" i="6"/>
  <c r="AX127" i="6" s="1" a="1"/>
  <c r="AX127" i="6" s="1"/>
  <c r="AP125" i="6"/>
  <c r="AT125" i="6" s="1" a="1"/>
  <c r="AT125" i="6" s="1"/>
  <c r="AP66" i="6"/>
  <c r="AT66" i="6" s="1" a="1"/>
  <c r="AT66" i="6" s="1"/>
  <c r="AP76" i="6"/>
  <c r="AT76" i="6" s="1" a="1"/>
  <c r="AT76" i="6" s="1"/>
  <c r="AP182" i="6"/>
  <c r="AS182" i="6" s="1" a="1"/>
  <c r="AS182" i="6" s="1"/>
  <c r="AP126" i="6"/>
  <c r="AV126" i="6" s="1" a="1"/>
  <c r="AV126" i="6" s="1"/>
  <c r="I40" i="17"/>
  <c r="I19" i="17"/>
  <c r="AP51" i="6"/>
  <c r="AT51" i="6" s="1" a="1"/>
  <c r="AT51" i="6" s="1"/>
  <c r="AP204" i="6"/>
  <c r="AV204" i="6" s="1" a="1"/>
  <c r="AV204" i="6" s="1"/>
  <c r="F131" i="6"/>
  <c r="F206" i="6"/>
  <c r="AP206" i="6"/>
  <c r="AT206" i="6" s="1" a="1"/>
  <c r="AT206" i="6" s="1"/>
  <c r="F128" i="6"/>
  <c r="AP128" i="6"/>
  <c r="F156" i="6"/>
  <c r="F138" i="6"/>
  <c r="F136" i="6"/>
  <c r="F180" i="6"/>
  <c r="F205" i="6"/>
  <c r="AP205" i="6"/>
  <c r="AT205" i="6" s="1" a="1"/>
  <c r="AT205" i="6" s="1"/>
  <c r="F166" i="6"/>
  <c r="F174" i="6"/>
  <c r="AP174" i="6"/>
  <c r="F78" i="6"/>
  <c r="F179" i="6"/>
  <c r="F197" i="6"/>
  <c r="F176" i="6"/>
  <c r="AP176" i="6"/>
  <c r="F186" i="6"/>
  <c r="F215" i="6"/>
  <c r="F129" i="6"/>
  <c r="F168" i="6"/>
  <c r="F154" i="6"/>
  <c r="F170" i="6"/>
  <c r="F216" i="6"/>
  <c r="F211" i="6"/>
  <c r="F209" i="6"/>
  <c r="F213" i="6"/>
  <c r="F177" i="6"/>
  <c r="F212" i="6"/>
  <c r="AR11" i="6" a="1"/>
  <c r="AR11" i="6" s="1"/>
  <c r="AX123" i="6" a="1"/>
  <c r="AX123" i="6" s="1"/>
  <c r="AR123" i="6" a="1"/>
  <c r="AR123" i="6" s="1"/>
  <c r="AS123" i="6" a="1"/>
  <c r="AS123" i="6" s="1"/>
  <c r="AT123" i="6" a="1"/>
  <c r="AT123" i="6" s="1"/>
  <c r="AU123" i="6" a="1"/>
  <c r="AU123" i="6" s="1"/>
  <c r="AV123" i="6" a="1"/>
  <c r="AV123" i="6" s="1"/>
  <c r="AW123" i="6" a="1"/>
  <c r="AW123" i="6" s="1"/>
  <c r="AS60" i="6" a="1"/>
  <c r="AS60" i="6" s="1"/>
  <c r="AT60" i="6" a="1"/>
  <c r="AT60" i="6" s="1"/>
  <c r="AU60" i="6" a="1"/>
  <c r="AU60" i="6" s="1"/>
  <c r="AV60" i="6" a="1"/>
  <c r="AV60" i="6" s="1"/>
  <c r="AR60" i="6" a="1"/>
  <c r="AR60" i="6" s="1"/>
  <c r="AW60" i="6" a="1"/>
  <c r="AW60" i="6" s="1"/>
  <c r="AX60" i="6" a="1"/>
  <c r="AX60" i="6" s="1"/>
  <c r="AR48" i="6" a="1"/>
  <c r="AR48" i="6" s="1"/>
  <c r="AS48" i="6" a="1"/>
  <c r="AS48" i="6" s="1"/>
  <c r="AT48" i="6" a="1"/>
  <c r="AT48" i="6" s="1"/>
  <c r="AU48" i="6" a="1"/>
  <c r="AU48" i="6" s="1"/>
  <c r="AV48" i="6" a="1"/>
  <c r="AV48" i="6" s="1"/>
  <c r="AX48" i="6" a="1"/>
  <c r="AX48" i="6" s="1"/>
  <c r="AW48" i="6" a="1"/>
  <c r="AW48" i="6" s="1"/>
  <c r="AR97" i="6" a="1"/>
  <c r="AR97" i="6" s="1"/>
  <c r="AS97" i="6" a="1"/>
  <c r="AS97" i="6" s="1"/>
  <c r="AT97" i="6" a="1"/>
  <c r="AT97" i="6" s="1"/>
  <c r="AU97" i="6" a="1"/>
  <c r="AU97" i="6" s="1"/>
  <c r="AV97" i="6" a="1"/>
  <c r="AV97" i="6" s="1"/>
  <c r="AW97" i="6" a="1"/>
  <c r="AW97" i="6" s="1"/>
  <c r="AX97" i="6" a="1"/>
  <c r="AX97" i="6" s="1"/>
  <c r="AW29" i="6" a="1"/>
  <c r="AW29" i="6" s="1"/>
  <c r="AX29" i="6" a="1"/>
  <c r="AX29" i="6" s="1"/>
  <c r="AR29" i="6" a="1"/>
  <c r="AR29" i="6" s="1"/>
  <c r="AS29" i="6" a="1"/>
  <c r="AS29" i="6" s="1"/>
  <c r="AT29" i="6" a="1"/>
  <c r="AT29" i="6" s="1"/>
  <c r="AU29" i="6" a="1"/>
  <c r="AU29" i="6" s="1"/>
  <c r="AV29" i="6" a="1"/>
  <c r="AV29" i="6" s="1"/>
  <c r="AR114" i="6" a="1"/>
  <c r="AR114" i="6" s="1"/>
  <c r="AW114" i="6" a="1"/>
  <c r="AW114" i="6" s="1"/>
  <c r="AX114" i="6" a="1"/>
  <c r="AX114" i="6" s="1"/>
  <c r="AS114" i="6" a="1"/>
  <c r="AS114" i="6" s="1"/>
  <c r="AT114" i="6" a="1"/>
  <c r="AT114" i="6" s="1"/>
  <c r="AU114" i="6" a="1"/>
  <c r="AU114" i="6" s="1"/>
  <c r="AV114" i="6" a="1"/>
  <c r="AV114" i="6" s="1"/>
  <c r="AW54" i="6" a="1"/>
  <c r="AW54" i="6" s="1"/>
  <c r="AR54" i="6" a="1"/>
  <c r="AR54" i="6" s="1"/>
  <c r="AX54" i="6" a="1"/>
  <c r="AX54" i="6" s="1"/>
  <c r="AS54" i="6" a="1"/>
  <c r="AS54" i="6" s="1"/>
  <c r="AT54" i="6" a="1"/>
  <c r="AT54" i="6" s="1"/>
  <c r="AU54" i="6" a="1"/>
  <c r="AU54" i="6" s="1"/>
  <c r="AV54" i="6" a="1"/>
  <c r="AV54" i="6" s="1"/>
  <c r="AU30" i="6" a="1"/>
  <c r="AU30" i="6" s="1"/>
  <c r="AV30" i="6" a="1"/>
  <c r="AV30" i="6" s="1"/>
  <c r="AW30" i="6" a="1"/>
  <c r="AW30" i="6" s="1"/>
  <c r="AR30" i="6" a="1"/>
  <c r="AR30" i="6" s="1"/>
  <c r="AX30" i="6" a="1"/>
  <c r="AX30" i="6" s="1"/>
  <c r="AS30" i="6" a="1"/>
  <c r="AS30" i="6" s="1"/>
  <c r="AT30" i="6" a="1"/>
  <c r="AT30" i="6" s="1"/>
  <c r="AU46" i="6" a="1"/>
  <c r="AU46" i="6" s="1"/>
  <c r="AV46" i="6" a="1"/>
  <c r="AV46" i="6" s="1"/>
  <c r="AW46" i="6" a="1"/>
  <c r="AW46" i="6" s="1"/>
  <c r="AR46" i="6" a="1"/>
  <c r="AR46" i="6" s="1"/>
  <c r="AX46" i="6" a="1"/>
  <c r="AX46" i="6" s="1"/>
  <c r="AS46" i="6" a="1"/>
  <c r="AS46" i="6" s="1"/>
  <c r="AT46" i="6" a="1"/>
  <c r="AT46" i="6" s="1"/>
  <c r="AU148" i="6" a="1"/>
  <c r="AU148" i="6" s="1"/>
  <c r="AV148" i="6" a="1"/>
  <c r="AV148" i="6" s="1"/>
  <c r="AW148" i="6" a="1"/>
  <c r="AW148" i="6" s="1"/>
  <c r="AR148" i="6" a="1"/>
  <c r="AR148" i="6" s="1"/>
  <c r="AX148" i="6" a="1"/>
  <c r="AX148" i="6" s="1"/>
  <c r="AS148" i="6" a="1"/>
  <c r="AS148" i="6" s="1"/>
  <c r="AT148" i="6" a="1"/>
  <c r="AT148" i="6" s="1"/>
  <c r="AS111" i="6" a="1"/>
  <c r="AS111" i="6" s="1"/>
  <c r="AT111" i="6" a="1"/>
  <c r="AT111" i="6" s="1"/>
  <c r="AU111" i="6" a="1"/>
  <c r="AU111" i="6" s="1"/>
  <c r="AV111" i="6" a="1"/>
  <c r="AV111" i="6" s="1"/>
  <c r="AW111" i="6" a="1"/>
  <c r="AW111" i="6" s="1"/>
  <c r="AR111" i="6" a="1"/>
  <c r="AR111" i="6" s="1"/>
  <c r="AX111" i="6" a="1"/>
  <c r="AX111" i="6" s="1"/>
  <c r="AU23" i="6" a="1"/>
  <c r="AU23" i="6" s="1"/>
  <c r="AV23" i="6" a="1"/>
  <c r="AV23" i="6" s="1"/>
  <c r="AW23" i="6" a="1"/>
  <c r="AW23" i="6" s="1"/>
  <c r="AR23" i="6" a="1"/>
  <c r="AR23" i="6" s="1"/>
  <c r="AX23" i="6" a="1"/>
  <c r="AX23" i="6" s="1"/>
  <c r="AS23" i="6" a="1"/>
  <c r="AS23" i="6" s="1"/>
  <c r="AT23" i="6" a="1"/>
  <c r="AT23" i="6" s="1"/>
  <c r="AR14" i="6" a="1"/>
  <c r="AR14" i="6" s="1"/>
  <c r="AW14" i="6" a="1"/>
  <c r="AW14" i="6" s="1"/>
  <c r="AX14" i="6" a="1"/>
  <c r="AX14" i="6" s="1"/>
  <c r="AS14" i="6" a="1"/>
  <c r="AS14" i="6" s="1"/>
  <c r="AT14" i="6" a="1"/>
  <c r="AT14" i="6" s="1"/>
  <c r="AU14" i="6" a="1"/>
  <c r="AU14" i="6" s="1"/>
  <c r="AV14" i="6" a="1"/>
  <c r="AV14" i="6" s="1"/>
  <c r="AT113" i="6" a="1"/>
  <c r="AT113" i="6" s="1"/>
  <c r="AU113" i="6" a="1"/>
  <c r="AU113" i="6" s="1"/>
  <c r="AV113" i="6" a="1"/>
  <c r="AV113" i="6" s="1"/>
  <c r="AW113" i="6" a="1"/>
  <c r="AW113" i="6" s="1"/>
  <c r="AR113" i="6" a="1"/>
  <c r="AR113" i="6" s="1"/>
  <c r="AX113" i="6" a="1"/>
  <c r="AX113" i="6" s="1"/>
  <c r="AS113" i="6" a="1"/>
  <c r="AS113" i="6" s="1"/>
  <c r="AW22" i="6" a="1"/>
  <c r="AW22" i="6" s="1"/>
  <c r="AR22" i="6" a="1"/>
  <c r="AR22" i="6" s="1"/>
  <c r="AX22" i="6" a="1"/>
  <c r="AX22" i="6" s="1"/>
  <c r="AS22" i="6" a="1"/>
  <c r="AS22" i="6" s="1"/>
  <c r="AT22" i="6" a="1"/>
  <c r="AT22" i="6" s="1"/>
  <c r="AU22" i="6" a="1"/>
  <c r="AU22" i="6" s="1"/>
  <c r="AV22" i="6" a="1"/>
  <c r="AV22" i="6" s="1"/>
  <c r="AS31" i="6" a="1"/>
  <c r="AS31" i="6" s="1"/>
  <c r="AT31" i="6" a="1"/>
  <c r="AT31" i="6" s="1"/>
  <c r="AU31" i="6" a="1"/>
  <c r="AU31" i="6" s="1"/>
  <c r="AV31" i="6" a="1"/>
  <c r="AV31" i="6" s="1"/>
  <c r="AW31" i="6" a="1"/>
  <c r="AW31" i="6" s="1"/>
  <c r="AR31" i="6" a="1"/>
  <c r="AR31" i="6" s="1"/>
  <c r="AX31" i="6" a="1"/>
  <c r="AX31" i="6" s="1"/>
  <c r="AV33" i="6" a="1"/>
  <c r="AV33" i="6" s="1"/>
  <c r="AW33" i="6" a="1"/>
  <c r="AW33" i="6" s="1"/>
  <c r="AX33" i="6" a="1"/>
  <c r="AX33" i="6" s="1"/>
  <c r="AR33" i="6" a="1"/>
  <c r="AR33" i="6" s="1"/>
  <c r="AS33" i="6" a="1"/>
  <c r="AS33" i="6" s="1"/>
  <c r="AT33" i="6" a="1"/>
  <c r="AT33" i="6" s="1"/>
  <c r="AU33" i="6" a="1"/>
  <c r="AU33" i="6" s="1"/>
  <c r="AR192" i="6" a="1"/>
  <c r="AR192" i="6" s="1"/>
  <c r="AS192" i="6" a="1"/>
  <c r="AS192" i="6" s="1"/>
  <c r="AT192" i="6" a="1"/>
  <c r="AT192" i="6" s="1"/>
  <c r="AU192" i="6" a="1"/>
  <c r="AU192" i="6" s="1"/>
  <c r="AV192" i="6" a="1"/>
  <c r="AV192" i="6" s="1"/>
  <c r="AW192" i="6" a="1"/>
  <c r="AW192" i="6" s="1"/>
  <c r="AX192" i="6" a="1"/>
  <c r="AX192" i="6" s="1"/>
  <c r="AT190" i="6" a="1"/>
  <c r="AT190" i="6" s="1"/>
  <c r="AU190" i="6" a="1"/>
  <c r="AU190" i="6" s="1"/>
  <c r="AV190" i="6" a="1"/>
  <c r="AV190" i="6" s="1"/>
  <c r="AW190" i="6" a="1"/>
  <c r="AW190" i="6" s="1"/>
  <c r="AR190" i="6" a="1"/>
  <c r="AR190" i="6" s="1"/>
  <c r="AX190" i="6" a="1"/>
  <c r="AX190" i="6" s="1"/>
  <c r="AS190" i="6" a="1"/>
  <c r="AS190" i="6" s="1"/>
  <c r="AT116" i="6" a="1"/>
  <c r="AT116" i="6" s="1"/>
  <c r="AU116" i="6" a="1"/>
  <c r="AU116" i="6" s="1"/>
  <c r="AV116" i="6" a="1"/>
  <c r="AV116" i="6" s="1"/>
  <c r="AW116" i="6" a="1"/>
  <c r="AW116" i="6" s="1"/>
  <c r="AR116" i="6" a="1"/>
  <c r="AR116" i="6" s="1"/>
  <c r="AX116" i="6" a="1"/>
  <c r="AX116" i="6" s="1"/>
  <c r="AS116" i="6" a="1"/>
  <c r="AS116" i="6" s="1"/>
  <c r="AT119" i="6" a="1"/>
  <c r="AT119" i="6" s="1"/>
  <c r="AU119" i="6" a="1"/>
  <c r="AU119" i="6" s="1"/>
  <c r="AV119" i="6" a="1"/>
  <c r="AV119" i="6" s="1"/>
  <c r="AW119" i="6" a="1"/>
  <c r="AW119" i="6" s="1"/>
  <c r="AR119" i="6" a="1"/>
  <c r="AR119" i="6" s="1"/>
  <c r="AX119" i="6" a="1"/>
  <c r="AX119" i="6" s="1"/>
  <c r="AS119" i="6" a="1"/>
  <c r="AS119" i="6" s="1"/>
  <c r="AW32" i="6" a="1"/>
  <c r="AW32" i="6" s="1"/>
  <c r="AR32" i="6" a="1"/>
  <c r="AR32" i="6" s="1"/>
  <c r="AX32" i="6" a="1"/>
  <c r="AX32" i="6" s="1"/>
  <c r="AS32" i="6" a="1"/>
  <c r="AS32" i="6" s="1"/>
  <c r="AT32" i="6" a="1"/>
  <c r="AT32" i="6" s="1"/>
  <c r="AU32" i="6" a="1"/>
  <c r="AU32" i="6" s="1"/>
  <c r="AV32" i="6" a="1"/>
  <c r="AV32" i="6" s="1"/>
  <c r="AT47" i="6" a="1"/>
  <c r="AT47" i="6" s="1"/>
  <c r="AU47" i="6" a="1"/>
  <c r="AU47" i="6" s="1"/>
  <c r="AV47" i="6" a="1"/>
  <c r="AV47" i="6" s="1"/>
  <c r="AW47" i="6" a="1"/>
  <c r="AW47" i="6" s="1"/>
  <c r="AR47" i="6" a="1"/>
  <c r="AR47" i="6" s="1"/>
  <c r="AS47" i="6" a="1"/>
  <c r="AS47" i="6" s="1"/>
  <c r="AX47" i="6" a="1"/>
  <c r="AX47" i="6" s="1"/>
  <c r="AR203" i="6" a="1"/>
  <c r="AR203" i="6" s="1"/>
  <c r="AX203" i="6" a="1"/>
  <c r="AX203" i="6" s="1"/>
  <c r="AS203" i="6" a="1"/>
  <c r="AS203" i="6" s="1"/>
  <c r="AT203" i="6" a="1"/>
  <c r="AT203" i="6" s="1"/>
  <c r="AW203" i="6" a="1"/>
  <c r="AW203" i="6" s="1"/>
  <c r="AU203" i="6" a="1"/>
  <c r="AU203" i="6" s="1"/>
  <c r="AV203" i="6" a="1"/>
  <c r="AV203" i="6" s="1"/>
  <c r="AS24" i="6" a="1"/>
  <c r="AS24" i="6" s="1"/>
  <c r="AT24" i="6" a="1"/>
  <c r="AT24" i="6" s="1"/>
  <c r="AU24" i="6" a="1"/>
  <c r="AU24" i="6" s="1"/>
  <c r="AV24" i="6" a="1"/>
  <c r="AV24" i="6" s="1"/>
  <c r="AW24" i="6" a="1"/>
  <c r="AW24" i="6" s="1"/>
  <c r="AX24" i="6" a="1"/>
  <c r="AX24" i="6" s="1"/>
  <c r="AR24" i="6" a="1"/>
  <c r="AR24" i="6" s="1"/>
  <c r="AU160" i="6" a="1"/>
  <c r="AU160" i="6" s="1"/>
  <c r="AV160" i="6" a="1"/>
  <c r="AV160" i="6" s="1"/>
  <c r="AW160" i="6" a="1"/>
  <c r="AW160" i="6" s="1"/>
  <c r="AR160" i="6" a="1"/>
  <c r="AR160" i="6" s="1"/>
  <c r="AS160" i="6" a="1"/>
  <c r="AS160" i="6" s="1"/>
  <c r="AX160" i="6" a="1"/>
  <c r="AX160" i="6" s="1"/>
  <c r="AT160" i="6" a="1"/>
  <c r="AT160" i="6" s="1"/>
  <c r="AS17" i="6" a="1"/>
  <c r="AS17" i="6" s="1"/>
  <c r="AT17" i="6" a="1"/>
  <c r="AT17" i="6" s="1"/>
  <c r="AU17" i="6" a="1"/>
  <c r="AU17" i="6" s="1"/>
  <c r="AV17" i="6" a="1"/>
  <c r="AV17" i="6" s="1"/>
  <c r="AW17" i="6" a="1"/>
  <c r="AW17" i="6" s="1"/>
  <c r="AR17" i="6" a="1"/>
  <c r="AR17" i="6" s="1"/>
  <c r="AX17" i="6" a="1"/>
  <c r="AX17" i="6" s="1"/>
  <c r="AX25" i="6" a="1"/>
  <c r="AX25" i="6" s="1"/>
  <c r="AR25" i="6" a="1"/>
  <c r="AR25" i="6" s="1"/>
  <c r="AS25" i="6" a="1"/>
  <c r="AS25" i="6" s="1"/>
  <c r="AT25" i="6" a="1"/>
  <c r="AT25" i="6" s="1"/>
  <c r="AU25" i="6" a="1"/>
  <c r="AU25" i="6" s="1"/>
  <c r="AV25" i="6" a="1"/>
  <c r="AV25" i="6" s="1"/>
  <c r="AW25" i="6" a="1"/>
  <c r="AW25" i="6" s="1"/>
  <c r="AT55" i="6" a="1"/>
  <c r="AT55" i="6" s="1"/>
  <c r="AU55" i="6" a="1"/>
  <c r="AU55" i="6" s="1"/>
  <c r="AV55" i="6" a="1"/>
  <c r="AV55" i="6" s="1"/>
  <c r="AW55" i="6" a="1"/>
  <c r="AW55" i="6" s="1"/>
  <c r="AR55" i="6" a="1"/>
  <c r="AR55" i="6" s="1"/>
  <c r="AX55" i="6" a="1"/>
  <c r="AX55" i="6" s="1"/>
  <c r="AS55" i="6" a="1"/>
  <c r="AS55" i="6" s="1"/>
  <c r="AR61" i="6" a="1"/>
  <c r="AR61" i="6" s="1"/>
  <c r="AS61" i="6" a="1"/>
  <c r="AS61" i="6" s="1"/>
  <c r="AT61" i="6" a="1"/>
  <c r="AT61" i="6" s="1"/>
  <c r="AU61" i="6" a="1"/>
  <c r="AU61" i="6" s="1"/>
  <c r="AX61" i="6" a="1"/>
  <c r="AX61" i="6" s="1"/>
  <c r="AV61" i="6" a="1"/>
  <c r="AV61" i="6" s="1"/>
  <c r="AW61" i="6" a="1"/>
  <c r="AW61" i="6" s="1"/>
  <c r="AR28" i="6" a="1"/>
  <c r="AR28" i="6" s="1"/>
  <c r="AX28" i="6" a="1"/>
  <c r="AX28" i="6" s="1"/>
  <c r="AS28" i="6" a="1"/>
  <c r="AS28" i="6" s="1"/>
  <c r="AT28" i="6" a="1"/>
  <c r="AT28" i="6" s="1"/>
  <c r="AU28" i="6" a="1"/>
  <c r="AU28" i="6" s="1"/>
  <c r="AV28" i="6" a="1"/>
  <c r="AV28" i="6" s="1"/>
  <c r="AW28" i="6" a="1"/>
  <c r="AW28" i="6" s="1"/>
  <c r="AV41" i="6" a="1"/>
  <c r="AV41" i="6" s="1"/>
  <c r="AW41" i="6" a="1"/>
  <c r="AW41" i="6" s="1"/>
  <c r="AX41" i="6" a="1"/>
  <c r="AX41" i="6" s="1"/>
  <c r="AR41" i="6" a="1"/>
  <c r="AR41" i="6" s="1"/>
  <c r="AS41" i="6" a="1"/>
  <c r="AS41" i="6" s="1"/>
  <c r="AT41" i="6" a="1"/>
  <c r="AT41" i="6" s="1"/>
  <c r="AU41" i="6" a="1"/>
  <c r="AU41" i="6" s="1"/>
  <c r="AR39" i="6" a="1"/>
  <c r="AR39" i="6" s="1"/>
  <c r="AS39" i="6" a="1"/>
  <c r="AS39" i="6" s="1"/>
  <c r="AT39" i="6" a="1"/>
  <c r="AT39" i="6" s="1"/>
  <c r="AU39" i="6" a="1"/>
  <c r="AU39" i="6" s="1"/>
  <c r="AV39" i="6" a="1"/>
  <c r="AV39" i="6" s="1"/>
  <c r="AW39" i="6" a="1"/>
  <c r="AW39" i="6" s="1"/>
  <c r="AX39" i="6" a="1"/>
  <c r="AX39" i="6" s="1"/>
  <c r="AT16" i="6" a="1"/>
  <c r="AT16" i="6" s="1"/>
  <c r="AU16" i="6" a="1"/>
  <c r="AU16" i="6" s="1"/>
  <c r="AV16" i="6" a="1"/>
  <c r="AV16" i="6" s="1"/>
  <c r="AW16" i="6" a="1"/>
  <c r="AW16" i="6" s="1"/>
  <c r="AR16" i="6" a="1"/>
  <c r="AR16" i="6" s="1"/>
  <c r="AX16" i="6" a="1"/>
  <c r="AX16" i="6" s="1"/>
  <c r="AS16" i="6" a="1"/>
  <c r="AS16" i="6" s="1"/>
  <c r="AS35" i="6" a="1"/>
  <c r="AS35" i="6" s="1"/>
  <c r="AT35" i="6" a="1"/>
  <c r="AT35" i="6" s="1"/>
  <c r="AU35" i="6" a="1"/>
  <c r="AU35" i="6" s="1"/>
  <c r="AV35" i="6" a="1"/>
  <c r="AV35" i="6" s="1"/>
  <c r="AR35" i="6" a="1"/>
  <c r="AR35" i="6" s="1"/>
  <c r="AW35" i="6" a="1"/>
  <c r="AW35" i="6" s="1"/>
  <c r="AX35" i="6" a="1"/>
  <c r="AX35" i="6" s="1"/>
  <c r="AV124" i="6" a="1"/>
  <c r="AV124" i="6" s="1"/>
  <c r="AW124" i="6" a="1"/>
  <c r="AW124" i="6" s="1"/>
  <c r="AR124" i="6" a="1"/>
  <c r="AR124" i="6" s="1"/>
  <c r="AX124" i="6" a="1"/>
  <c r="AX124" i="6" s="1"/>
  <c r="AT124" i="6" a="1"/>
  <c r="AT124" i="6" s="1"/>
  <c r="AS124" i="6" a="1"/>
  <c r="AS124" i="6" s="1"/>
  <c r="AU124" i="6" a="1"/>
  <c r="AU124" i="6" s="1"/>
  <c r="AV118" i="6" a="1"/>
  <c r="AV118" i="6" s="1"/>
  <c r="AR118" i="6" a="1"/>
  <c r="AR118" i="6" s="1"/>
  <c r="AW118" i="6" a="1"/>
  <c r="AW118" i="6" s="1"/>
  <c r="AX118" i="6" a="1"/>
  <c r="AX118" i="6" s="1"/>
  <c r="AS118" i="6" a="1"/>
  <c r="AS118" i="6" s="1"/>
  <c r="AT118" i="6" a="1"/>
  <c r="AT118" i="6" s="1"/>
  <c r="AU118" i="6" a="1"/>
  <c r="AU118" i="6" s="1"/>
  <c r="AW40" i="6" a="1"/>
  <c r="AW40" i="6" s="1"/>
  <c r="AX40" i="6" a="1"/>
  <c r="AX40" i="6" s="1"/>
  <c r="AR40" i="6" a="1"/>
  <c r="AR40" i="6" s="1"/>
  <c r="AS40" i="6" a="1"/>
  <c r="AS40" i="6" s="1"/>
  <c r="AT40" i="6" a="1"/>
  <c r="AT40" i="6" s="1"/>
  <c r="AU40" i="6" a="1"/>
  <c r="AU40" i="6" s="1"/>
  <c r="AV40" i="6" a="1"/>
  <c r="AV40" i="6" s="1"/>
  <c r="AW18" i="6" a="1"/>
  <c r="AW18" i="6" s="1"/>
  <c r="AR18" i="6" a="1"/>
  <c r="AR18" i="6" s="1"/>
  <c r="AX18" i="6" a="1"/>
  <c r="AX18" i="6" s="1"/>
  <c r="AS18" i="6" a="1"/>
  <c r="AS18" i="6" s="1"/>
  <c r="AT18" i="6" a="1"/>
  <c r="AT18" i="6" s="1"/>
  <c r="AU18" i="6" a="1"/>
  <c r="AU18" i="6" s="1"/>
  <c r="AV18" i="6" a="1"/>
  <c r="AV18" i="6" s="1"/>
  <c r="AV26" i="6" a="1"/>
  <c r="AV26" i="6" s="1"/>
  <c r="AW26" i="6" a="1"/>
  <c r="AW26" i="6" s="1"/>
  <c r="AR26" i="6" a="1"/>
  <c r="AR26" i="6" s="1"/>
  <c r="AX26" i="6" a="1"/>
  <c r="AX26" i="6" s="1"/>
  <c r="AS26" i="6" a="1"/>
  <c r="AS26" i="6" s="1"/>
  <c r="AT26" i="6" a="1"/>
  <c r="AT26" i="6" s="1"/>
  <c r="AU26" i="6" a="1"/>
  <c r="AU26" i="6" s="1"/>
  <c r="AT56" i="6" a="1"/>
  <c r="AT56" i="6" s="1"/>
  <c r="AU56" i="6" a="1"/>
  <c r="AU56" i="6" s="1"/>
  <c r="AV56" i="6" a="1"/>
  <c r="AV56" i="6" s="1"/>
  <c r="AR56" i="6" a="1"/>
  <c r="AR56" i="6" s="1"/>
  <c r="AS56" i="6" a="1"/>
  <c r="AS56" i="6" s="1"/>
  <c r="AW56" i="6" a="1"/>
  <c r="AW56" i="6" s="1"/>
  <c r="AX56" i="6" a="1"/>
  <c r="AX56" i="6" s="1"/>
  <c r="AS43" i="6" a="1"/>
  <c r="AS43" i="6" s="1"/>
  <c r="AT43" i="6" a="1"/>
  <c r="AT43" i="6" s="1"/>
  <c r="AU43" i="6" a="1"/>
  <c r="AU43" i="6" s="1"/>
  <c r="AV43" i="6" a="1"/>
  <c r="AV43" i="6" s="1"/>
  <c r="AW43" i="6" a="1"/>
  <c r="AW43" i="6" s="1"/>
  <c r="AX43" i="6" a="1"/>
  <c r="AX43" i="6" s="1"/>
  <c r="AR43" i="6" a="1"/>
  <c r="AR43" i="6" s="1"/>
  <c r="AU115" i="6" a="1"/>
  <c r="AU115" i="6" s="1"/>
  <c r="AV115" i="6" a="1"/>
  <c r="AV115" i="6" s="1"/>
  <c r="AW115" i="6" a="1"/>
  <c r="AW115" i="6" s="1"/>
  <c r="AX115" i="6" a="1"/>
  <c r="AX115" i="6" s="1"/>
  <c r="AR115" i="6" a="1"/>
  <c r="AR115" i="6" s="1"/>
  <c r="AS115" i="6" a="1"/>
  <c r="AS115" i="6" s="1"/>
  <c r="AT115" i="6" a="1"/>
  <c r="AT115" i="6" s="1"/>
  <c r="AS173" i="6" a="1"/>
  <c r="AS173" i="6" s="1"/>
  <c r="AT173" i="6" a="1"/>
  <c r="AT173" i="6" s="1"/>
  <c r="AU173" i="6" a="1"/>
  <c r="AU173" i="6" s="1"/>
  <c r="AV173" i="6" a="1"/>
  <c r="AV173" i="6" s="1"/>
  <c r="AW173" i="6" a="1"/>
  <c r="AW173" i="6" s="1"/>
  <c r="AX173" i="6" a="1"/>
  <c r="AX173" i="6" s="1"/>
  <c r="AR173" i="6" a="1"/>
  <c r="AR173" i="6" s="1"/>
  <c r="AU73" i="6" a="1"/>
  <c r="AU73" i="6" s="1"/>
  <c r="AV73" i="6" a="1"/>
  <c r="AV73" i="6" s="1"/>
  <c r="AW73" i="6" a="1"/>
  <c r="AW73" i="6" s="1"/>
  <c r="AR73" i="6" a="1"/>
  <c r="AR73" i="6" s="1"/>
  <c r="AX73" i="6" a="1"/>
  <c r="AX73" i="6" s="1"/>
  <c r="AS73" i="6" a="1"/>
  <c r="AS73" i="6" s="1"/>
  <c r="AT73" i="6" a="1"/>
  <c r="AT73" i="6" s="1"/>
  <c r="AW62" i="6" a="1"/>
  <c r="AW62" i="6" s="1"/>
  <c r="AX62" i="6" a="1"/>
  <c r="AX62" i="6" s="1"/>
  <c r="AR62" i="6" a="1"/>
  <c r="AR62" i="6" s="1"/>
  <c r="AS62" i="6" a="1"/>
  <c r="AS62" i="6" s="1"/>
  <c r="AT62" i="6" a="1"/>
  <c r="AT62" i="6" s="1"/>
  <c r="AU62" i="6" a="1"/>
  <c r="AU62" i="6" s="1"/>
  <c r="AV62" i="6" a="1"/>
  <c r="AV62" i="6" s="1"/>
  <c r="AV112" i="6" a="1"/>
  <c r="AV112" i="6" s="1"/>
  <c r="AR112" i="6" a="1"/>
  <c r="AR112" i="6" s="1"/>
  <c r="AW112" i="6" a="1"/>
  <c r="AW112" i="6" s="1"/>
  <c r="AX112" i="6" a="1"/>
  <c r="AX112" i="6" s="1"/>
  <c r="AS112" i="6" a="1"/>
  <c r="AS112" i="6" s="1"/>
  <c r="AT112" i="6" a="1"/>
  <c r="AT112" i="6" s="1"/>
  <c r="AU112" i="6" a="1"/>
  <c r="AU112" i="6" s="1"/>
  <c r="AW45" i="6" a="1"/>
  <c r="AW45" i="6" s="1"/>
  <c r="AX45" i="6" a="1"/>
  <c r="AX45" i="6" s="1"/>
  <c r="AR45" i="6" a="1"/>
  <c r="AR45" i="6" s="1"/>
  <c r="AS45" i="6" a="1"/>
  <c r="AS45" i="6" s="1"/>
  <c r="AT45" i="6" a="1"/>
  <c r="AT45" i="6" s="1"/>
  <c r="AU45" i="6" a="1"/>
  <c r="AU45" i="6" s="1"/>
  <c r="AV45" i="6" a="1"/>
  <c r="AV45" i="6" s="1"/>
  <c r="AW175" i="6" a="1"/>
  <c r="AW175" i="6" s="1"/>
  <c r="AR175" i="6" a="1"/>
  <c r="AR175" i="6" s="1"/>
  <c r="AX175" i="6" a="1"/>
  <c r="AX175" i="6" s="1"/>
  <c r="AS175" i="6" a="1"/>
  <c r="AS175" i="6" s="1"/>
  <c r="AT175" i="6" a="1"/>
  <c r="AT175" i="6" s="1"/>
  <c r="AU175" i="6" a="1"/>
  <c r="AU175" i="6" s="1"/>
  <c r="AV175" i="6" a="1"/>
  <c r="AV175" i="6" s="1"/>
  <c r="AS70" i="6" a="1"/>
  <c r="AS70" i="6" s="1"/>
  <c r="AT70" i="6" a="1"/>
  <c r="AT70" i="6" s="1"/>
  <c r="AU70" i="6" a="1"/>
  <c r="AU70" i="6" s="1"/>
  <c r="AV70" i="6" a="1"/>
  <c r="AV70" i="6" s="1"/>
  <c r="AW70" i="6" a="1"/>
  <c r="AW70" i="6" s="1"/>
  <c r="AR70" i="6" a="1"/>
  <c r="AR70" i="6" s="1"/>
  <c r="AX70" i="6" a="1"/>
  <c r="AX70" i="6" s="1"/>
  <c r="AS191" i="6" a="1"/>
  <c r="AS191" i="6" s="1"/>
  <c r="AT191" i="6" a="1"/>
  <c r="AT191" i="6" s="1"/>
  <c r="AU191" i="6" a="1"/>
  <c r="AU191" i="6" s="1"/>
  <c r="AV191" i="6" a="1"/>
  <c r="AV191" i="6" s="1"/>
  <c r="AW191" i="6" a="1"/>
  <c r="AW191" i="6" s="1"/>
  <c r="AR191" i="6" a="1"/>
  <c r="AR191" i="6" s="1"/>
  <c r="AX191" i="6" a="1"/>
  <c r="AX191" i="6" s="1"/>
  <c r="F137" i="6"/>
  <c r="AU42" i="6" a="1"/>
  <c r="AU42" i="6" s="1"/>
  <c r="AV42" i="6" a="1"/>
  <c r="AV42" i="6" s="1"/>
  <c r="AW42" i="6" a="1"/>
  <c r="AW42" i="6" s="1"/>
  <c r="AR42" i="6" a="1"/>
  <c r="AR42" i="6" s="1"/>
  <c r="AX42" i="6" a="1"/>
  <c r="AX42" i="6" s="1"/>
  <c r="AS42" i="6" a="1"/>
  <c r="AS42" i="6" s="1"/>
  <c r="AT42" i="6" a="1"/>
  <c r="AT42" i="6" s="1"/>
  <c r="AV15" i="6" a="1"/>
  <c r="AV15" i="6" s="1"/>
  <c r="AW15" i="6" a="1"/>
  <c r="AW15" i="6" s="1"/>
  <c r="AX15" i="6" a="1"/>
  <c r="AX15" i="6" s="1"/>
  <c r="AR15" i="6" a="1"/>
  <c r="AR15" i="6" s="1"/>
  <c r="AS15" i="6" a="1"/>
  <c r="AS15" i="6" s="1"/>
  <c r="AT15" i="6" a="1"/>
  <c r="AT15" i="6" s="1"/>
  <c r="AU15" i="6" a="1"/>
  <c r="AU15" i="6" s="1"/>
  <c r="AV19" i="6" a="1"/>
  <c r="AV19" i="6" s="1"/>
  <c r="AW19" i="6" a="1"/>
  <c r="AW19" i="6" s="1"/>
  <c r="AR19" i="6" a="1"/>
  <c r="AR19" i="6" s="1"/>
  <c r="AX19" i="6" a="1"/>
  <c r="AX19" i="6" s="1"/>
  <c r="AS19" i="6" a="1"/>
  <c r="AS19" i="6" s="1"/>
  <c r="AT19" i="6" a="1"/>
  <c r="AT19" i="6" s="1"/>
  <c r="AU19" i="6" a="1"/>
  <c r="AU19" i="6" s="1"/>
  <c r="AR71" i="6" a="1"/>
  <c r="AR71" i="6" s="1"/>
  <c r="AX71" i="6" a="1"/>
  <c r="AX71" i="6" s="1"/>
  <c r="AS71" i="6" a="1"/>
  <c r="AS71" i="6" s="1"/>
  <c r="AT71" i="6" a="1"/>
  <c r="AT71" i="6" s="1"/>
  <c r="AU71" i="6" a="1"/>
  <c r="AU71" i="6" s="1"/>
  <c r="AV71" i="6" a="1"/>
  <c r="AV71" i="6" s="1"/>
  <c r="AW71" i="6" a="1"/>
  <c r="AW71" i="6" s="1"/>
  <c r="AV50" i="6" a="1"/>
  <c r="AV50" i="6" s="1"/>
  <c r="AW50" i="6" a="1"/>
  <c r="AW50" i="6" s="1"/>
  <c r="AR50" i="6" a="1"/>
  <c r="AR50" i="6" s="1"/>
  <c r="AX50" i="6" a="1"/>
  <c r="AX50" i="6" s="1"/>
  <c r="AS50" i="6" a="1"/>
  <c r="AS50" i="6" s="1"/>
  <c r="AT50" i="6" a="1"/>
  <c r="AT50" i="6" s="1"/>
  <c r="AU50" i="6" a="1"/>
  <c r="AU50" i="6" s="1"/>
  <c r="AR121" i="6" a="1"/>
  <c r="AR121" i="6" s="1"/>
  <c r="AX121" i="6" a="1"/>
  <c r="AX121" i="6" s="1"/>
  <c r="AS121" i="6" a="1"/>
  <c r="AS121" i="6" s="1"/>
  <c r="AT121" i="6" a="1"/>
  <c r="AT121" i="6" s="1"/>
  <c r="AU121" i="6" a="1"/>
  <c r="AU121" i="6" s="1"/>
  <c r="AV121" i="6" a="1"/>
  <c r="AV121" i="6" s="1"/>
  <c r="AW121" i="6" a="1"/>
  <c r="AW121" i="6" s="1"/>
  <c r="AS13" i="6" a="1"/>
  <c r="AS13" i="6" s="1"/>
  <c r="AT13" i="6" a="1"/>
  <c r="AT13" i="6" s="1"/>
  <c r="AU13" i="6" a="1"/>
  <c r="AU13" i="6" s="1"/>
  <c r="AV13" i="6" a="1"/>
  <c r="AV13" i="6" s="1"/>
  <c r="AW13" i="6" a="1"/>
  <c r="AW13" i="6" s="1"/>
  <c r="AX13" i="6" a="1"/>
  <c r="AX13" i="6" s="1"/>
  <c r="AR13" i="6" a="1"/>
  <c r="AR13" i="6" s="1"/>
  <c r="AX49" i="6" a="1"/>
  <c r="AX49" i="6" s="1"/>
  <c r="AR49" i="6" a="1"/>
  <c r="AR49" i="6" s="1"/>
  <c r="AS49" i="6" a="1"/>
  <c r="AS49" i="6" s="1"/>
  <c r="AT49" i="6" a="1"/>
  <c r="AT49" i="6" s="1"/>
  <c r="AU49" i="6" a="1"/>
  <c r="AU49" i="6" s="1"/>
  <c r="AV49" i="6" a="1"/>
  <c r="AV49" i="6" s="1"/>
  <c r="AW49" i="6" a="1"/>
  <c r="AW49" i="6" s="1"/>
  <c r="AV189" i="6" a="1"/>
  <c r="AV189" i="6" s="1"/>
  <c r="AW189" i="6" a="1"/>
  <c r="AW189" i="6" s="1"/>
  <c r="AX189" i="6" a="1"/>
  <c r="AX189" i="6" s="1"/>
  <c r="AR189" i="6" a="1"/>
  <c r="AR189" i="6" s="1"/>
  <c r="AU189" i="6" a="1"/>
  <c r="AU189" i="6" s="1"/>
  <c r="AS189" i="6" a="1"/>
  <c r="AS189" i="6" s="1"/>
  <c r="AT189" i="6" a="1"/>
  <c r="AT189" i="6" s="1"/>
  <c r="AX57" i="6" a="1"/>
  <c r="AX57" i="6" s="1"/>
  <c r="AR57" i="6" a="1"/>
  <c r="AR57" i="6" s="1"/>
  <c r="AS57" i="6" a="1"/>
  <c r="AS57" i="6" s="1"/>
  <c r="AT57" i="6" a="1"/>
  <c r="AT57" i="6" s="1"/>
  <c r="AU57" i="6" a="1"/>
  <c r="AU57" i="6" s="1"/>
  <c r="AW57" i="6" a="1"/>
  <c r="AW57" i="6" s="1"/>
  <c r="AV57" i="6" a="1"/>
  <c r="AV57" i="6" s="1"/>
  <c r="AX161" i="6" a="1"/>
  <c r="AX161" i="6" s="1"/>
  <c r="AR161" i="6" a="1"/>
  <c r="AR161" i="6" s="1"/>
  <c r="AS161" i="6" a="1"/>
  <c r="AS161" i="6" s="1"/>
  <c r="AT161" i="6" a="1"/>
  <c r="AT161" i="6" s="1"/>
  <c r="AU161" i="6" a="1"/>
  <c r="AU161" i="6" s="1"/>
  <c r="AV161" i="6" a="1"/>
  <c r="AV161" i="6" s="1"/>
  <c r="AW161" i="6" a="1"/>
  <c r="AW161" i="6" s="1"/>
  <c r="AU11" i="6" a="1"/>
  <c r="AU11" i="6" s="1"/>
  <c r="AT11" i="6" a="1"/>
  <c r="AT11" i="6" s="1"/>
  <c r="AS11" i="6" a="1"/>
  <c r="AS11" i="6" s="1"/>
  <c r="AX11" i="6" a="1"/>
  <c r="AX11" i="6" s="1"/>
  <c r="AW11" i="6" a="1"/>
  <c r="AW11" i="6" s="1"/>
  <c r="AV11" i="6" a="1"/>
  <c r="AV11" i="6" s="1"/>
  <c r="AV58" i="6" a="1"/>
  <c r="AV58" i="6" s="1"/>
  <c r="AW58" i="6" a="1"/>
  <c r="AW58" i="6" s="1"/>
  <c r="AR58" i="6" a="1"/>
  <c r="AR58" i="6" s="1"/>
  <c r="AX58" i="6" a="1"/>
  <c r="AX58" i="6" s="1"/>
  <c r="AS58" i="6" a="1"/>
  <c r="AS58" i="6" s="1"/>
  <c r="AT58" i="6" a="1"/>
  <c r="AT58" i="6" s="1"/>
  <c r="AU58" i="6" a="1"/>
  <c r="AU58" i="6" s="1"/>
  <c r="AU63" i="6" a="1"/>
  <c r="AU63" i="6" s="1"/>
  <c r="AV63" i="6" a="1"/>
  <c r="AV63" i="6" s="1"/>
  <c r="AW63" i="6" a="1"/>
  <c r="AW63" i="6" s="1"/>
  <c r="AR63" i="6" a="1"/>
  <c r="AR63" i="6" s="1"/>
  <c r="AX63" i="6" a="1"/>
  <c r="AX63" i="6" s="1"/>
  <c r="AS63" i="6" a="1"/>
  <c r="AS63" i="6" s="1"/>
  <c r="AT63" i="6" a="1"/>
  <c r="AT63" i="6" s="1"/>
  <c r="AR147" i="6" a="1"/>
  <c r="AR147" i="6" s="1"/>
  <c r="AW147" i="6" a="1"/>
  <c r="AW147" i="6" s="1"/>
  <c r="AS147" i="6" a="1"/>
  <c r="AS147" i="6" s="1"/>
  <c r="AX147" i="6" a="1"/>
  <c r="AX147" i="6" s="1"/>
  <c r="AT147" i="6" a="1"/>
  <c r="AT147" i="6" s="1"/>
  <c r="AU147" i="6" a="1"/>
  <c r="AU147" i="6" s="1"/>
  <c r="AV147" i="6" a="1"/>
  <c r="AV147" i="6" s="1"/>
  <c r="AS144" i="6" a="1"/>
  <c r="AS144" i="6" s="1"/>
  <c r="AX144" i="6" a="1"/>
  <c r="AX144" i="6" s="1"/>
  <c r="AT144" i="6" a="1"/>
  <c r="AT144" i="6" s="1"/>
  <c r="AU144" i="6" a="1"/>
  <c r="AU144" i="6" s="1"/>
  <c r="AV144" i="6" a="1"/>
  <c r="AV144" i="6" s="1"/>
  <c r="AW144" i="6" a="1"/>
  <c r="AW144" i="6" s="1"/>
  <c r="AR144" i="6" a="1"/>
  <c r="AR144" i="6" s="1"/>
  <c r="AV12" i="6" a="1"/>
  <c r="AV12" i="6" s="1"/>
  <c r="AW12" i="6" a="1"/>
  <c r="AW12" i="6" s="1"/>
  <c r="AR12" i="6" a="1"/>
  <c r="AR12" i="6" s="1"/>
  <c r="AX12" i="6" a="1"/>
  <c r="AX12" i="6" s="1"/>
  <c r="AS12" i="6" a="1"/>
  <c r="AS12" i="6" s="1"/>
  <c r="AT12" i="6" a="1"/>
  <c r="AT12" i="6" s="1"/>
  <c r="AU12" i="6" a="1"/>
  <c r="AU12" i="6" s="1"/>
  <c r="AX44" i="6" a="1"/>
  <c r="AX44" i="6" s="1"/>
  <c r="AR44" i="6" a="1"/>
  <c r="AR44" i="6" s="1"/>
  <c r="AS44" i="6" a="1"/>
  <c r="AS44" i="6" s="1"/>
  <c r="AT44" i="6" a="1"/>
  <c r="AT44" i="6" s="1"/>
  <c r="AU44" i="6" a="1"/>
  <c r="AU44" i="6" s="1"/>
  <c r="AV44" i="6" a="1"/>
  <c r="AV44" i="6" s="1"/>
  <c r="AW44" i="6" a="1"/>
  <c r="AW44" i="6" s="1"/>
  <c r="AX122" i="6" a="1"/>
  <c r="AX122" i="6" s="1"/>
  <c r="AR122" i="6" a="1"/>
  <c r="AR122" i="6" s="1"/>
  <c r="AS122" i="6" a="1"/>
  <c r="AS122" i="6" s="1"/>
  <c r="AT122" i="6" a="1"/>
  <c r="AT122" i="6" s="1"/>
  <c r="AU122" i="6" a="1"/>
  <c r="AU122" i="6" s="1"/>
  <c r="AV122" i="6" a="1"/>
  <c r="AV122" i="6" s="1"/>
  <c r="AW122" i="6" a="1"/>
  <c r="AW122" i="6" s="1"/>
  <c r="AU37" i="6" a="1"/>
  <c r="AU37" i="6" s="1"/>
  <c r="AV37" i="6" a="1"/>
  <c r="AV37" i="6" s="1"/>
  <c r="AW37" i="6" a="1"/>
  <c r="AW37" i="6" s="1"/>
  <c r="AX37" i="6" a="1"/>
  <c r="AX37" i="6" s="1"/>
  <c r="AR37" i="6" a="1"/>
  <c r="AR37" i="6" s="1"/>
  <c r="AS37" i="6" a="1"/>
  <c r="AS37" i="6" s="1"/>
  <c r="AT37" i="6" a="1"/>
  <c r="AT37" i="6" s="1"/>
  <c r="AR21" i="6" a="1"/>
  <c r="AR21" i="6" s="1"/>
  <c r="AS21" i="6" a="1"/>
  <c r="AS21" i="6" s="1"/>
  <c r="AT21" i="6" a="1"/>
  <c r="AT21" i="6" s="1"/>
  <c r="AU21" i="6" a="1"/>
  <c r="AU21" i="6" s="1"/>
  <c r="AV21" i="6" a="1"/>
  <c r="AV21" i="6" s="1"/>
  <c r="AW21" i="6" a="1"/>
  <c r="AW21" i="6" s="1"/>
  <c r="AX21" i="6" a="1"/>
  <c r="AX21" i="6" s="1"/>
  <c r="AU143" i="6" a="1"/>
  <c r="AU143" i="6" s="1"/>
  <c r="AV143" i="6" a="1"/>
  <c r="AV143" i="6" s="1"/>
  <c r="AR143" i="6" a="1"/>
  <c r="AR143" i="6" s="1"/>
  <c r="AW143" i="6" a="1"/>
  <c r="AW143" i="6" s="1"/>
  <c r="AS143" i="6" a="1"/>
  <c r="AS143" i="6" s="1"/>
  <c r="AX143" i="6" a="1"/>
  <c r="AX143" i="6" s="1"/>
  <c r="AT143" i="6" a="1"/>
  <c r="AT143" i="6" s="1"/>
  <c r="AS120" i="6" a="1"/>
  <c r="AS120" i="6" s="1"/>
  <c r="AT120" i="6" a="1"/>
  <c r="AT120" i="6" s="1"/>
  <c r="AU120" i="6" a="1"/>
  <c r="AU120" i="6" s="1"/>
  <c r="AV120" i="6" a="1"/>
  <c r="AV120" i="6" s="1"/>
  <c r="AW120" i="6" a="1"/>
  <c r="AW120" i="6" s="1"/>
  <c r="AX120" i="6" a="1"/>
  <c r="AX120" i="6" s="1"/>
  <c r="AR120" i="6" a="1"/>
  <c r="AR120" i="6" s="1"/>
  <c r="AT27" i="6" a="1"/>
  <c r="AT27" i="6" s="1"/>
  <c r="AU27" i="6" a="1"/>
  <c r="AU27" i="6" s="1"/>
  <c r="AV27" i="6" a="1"/>
  <c r="AV27" i="6" s="1"/>
  <c r="AW27" i="6" a="1"/>
  <c r="AW27" i="6" s="1"/>
  <c r="AR27" i="6" a="1"/>
  <c r="AR27" i="6" s="1"/>
  <c r="AX27" i="6" a="1"/>
  <c r="AX27" i="6" s="1"/>
  <c r="AS27" i="6" a="1"/>
  <c r="AS27" i="6" s="1"/>
  <c r="AW72" i="6" a="1"/>
  <c r="AW72" i="6" s="1"/>
  <c r="AX72" i="6" a="1"/>
  <c r="AX72" i="6" s="1"/>
  <c r="AR72" i="6" a="1"/>
  <c r="AR72" i="6" s="1"/>
  <c r="AS72" i="6" a="1"/>
  <c r="AS72" i="6" s="1"/>
  <c r="AT72" i="6" a="1"/>
  <c r="AT72" i="6" s="1"/>
  <c r="AU72" i="6" a="1"/>
  <c r="AU72" i="6" s="1"/>
  <c r="AV72" i="6" a="1"/>
  <c r="AV72" i="6" s="1"/>
  <c r="AU34" i="6" a="1"/>
  <c r="AU34" i="6" s="1"/>
  <c r="AV34" i="6" a="1"/>
  <c r="AV34" i="6" s="1"/>
  <c r="AW34" i="6" a="1"/>
  <c r="AW34" i="6" s="1"/>
  <c r="AR34" i="6" a="1"/>
  <c r="AR34" i="6" s="1"/>
  <c r="AX34" i="6" a="1"/>
  <c r="AX34" i="6" s="1"/>
  <c r="AS34" i="6" a="1"/>
  <c r="AS34" i="6" s="1"/>
  <c r="AT34" i="6" a="1"/>
  <c r="AT34" i="6" s="1"/>
  <c r="AV159" i="6" a="1"/>
  <c r="AV159" i="6" s="1"/>
  <c r="AR159" i="6" a="1"/>
  <c r="AR159" i="6" s="1"/>
  <c r="AW159" i="6" a="1"/>
  <c r="AW159" i="6" s="1"/>
  <c r="AS159" i="6" a="1"/>
  <c r="AS159" i="6" s="1"/>
  <c r="AX159" i="6" a="1"/>
  <c r="AX159" i="6" s="1"/>
  <c r="AT159" i="6" a="1"/>
  <c r="AT159" i="6" s="1"/>
  <c r="AU159" i="6" a="1"/>
  <c r="AU159" i="6" s="1"/>
  <c r="AT20" i="6" a="1"/>
  <c r="AT20" i="6" s="1"/>
  <c r="AU20" i="6" a="1"/>
  <c r="AU20" i="6" s="1"/>
  <c r="AV20" i="6" a="1"/>
  <c r="AV20" i="6" s="1"/>
  <c r="AW20" i="6" a="1"/>
  <c r="AW20" i="6" s="1"/>
  <c r="AR20" i="6" a="1"/>
  <c r="AR20" i="6" s="1"/>
  <c r="AS20" i="6" a="1"/>
  <c r="AS20" i="6" s="1"/>
  <c r="AX20" i="6" a="1"/>
  <c r="AX20" i="6" s="1"/>
  <c r="AR117" i="6" a="1"/>
  <c r="AR117" i="6" s="1"/>
  <c r="AX117" i="6" a="1"/>
  <c r="AX117" i="6" s="1"/>
  <c r="AS117" i="6" a="1"/>
  <c r="AS117" i="6" s="1"/>
  <c r="AT117" i="6" a="1"/>
  <c r="AT117" i="6" s="1"/>
  <c r="AU117" i="6" a="1"/>
  <c r="AU117" i="6" s="1"/>
  <c r="AV117" i="6" a="1"/>
  <c r="AV117" i="6" s="1"/>
  <c r="AW117" i="6" a="1"/>
  <c r="AW117" i="6" s="1"/>
  <c r="AW36" i="6" a="1"/>
  <c r="AW36" i="6" s="1"/>
  <c r="AR36" i="6" a="1"/>
  <c r="AR36" i="6" s="1"/>
  <c r="AX36" i="6" a="1"/>
  <c r="AX36" i="6" s="1"/>
  <c r="AS36" i="6" a="1"/>
  <c r="AS36" i="6" s="1"/>
  <c r="AT36" i="6" a="1"/>
  <c r="AT36" i="6" s="1"/>
  <c r="AU36" i="6" a="1"/>
  <c r="AU36" i="6" s="1"/>
  <c r="AV36" i="6" a="1"/>
  <c r="AV36" i="6" s="1"/>
  <c r="AT59" i="6" a="1"/>
  <c r="AT59" i="6" s="1"/>
  <c r="AU59" i="6" a="1"/>
  <c r="AU59" i="6" s="1"/>
  <c r="AV59" i="6" a="1"/>
  <c r="AV59" i="6" s="1"/>
  <c r="AW59" i="6" a="1"/>
  <c r="AW59" i="6" s="1"/>
  <c r="AX59" i="6" a="1"/>
  <c r="AX59" i="6" s="1"/>
  <c r="AR59" i="6" a="1"/>
  <c r="AR59" i="6" s="1"/>
  <c r="AS59" i="6" a="1"/>
  <c r="AS59" i="6" s="1"/>
  <c r="AS38" i="6" a="1"/>
  <c r="AS38" i="6" s="1"/>
  <c r="AT38" i="6" a="1"/>
  <c r="AT38" i="6" s="1"/>
  <c r="AU38" i="6" a="1"/>
  <c r="AU38" i="6" s="1"/>
  <c r="AV38" i="6" a="1"/>
  <c r="AV38" i="6" s="1"/>
  <c r="AW38" i="6" a="1"/>
  <c r="AW38" i="6" s="1"/>
  <c r="AR38" i="6" a="1"/>
  <c r="AR38" i="6" s="1"/>
  <c r="AX38" i="6" a="1"/>
  <c r="AX38" i="6" s="1"/>
  <c r="F208" i="6"/>
  <c r="F11" i="6"/>
  <c r="F52" i="6"/>
  <c r="F130" i="6"/>
  <c r="F68" i="6"/>
  <c r="F79" i="6"/>
  <c r="F214" i="6"/>
  <c r="AX182" i="6" l="1" a="1"/>
  <c r="AX182" i="6" s="1"/>
  <c r="AR182" i="6" a="1"/>
  <c r="AR182" i="6" s="1"/>
  <c r="AT126" i="6" a="1"/>
  <c r="AT126" i="6" s="1"/>
  <c r="AS76" i="6" a="1"/>
  <c r="AS76" i="6" s="1"/>
  <c r="AU126" i="6" a="1"/>
  <c r="AU126" i="6" s="1"/>
  <c r="AS126" i="6" a="1"/>
  <c r="AS126" i="6" s="1"/>
  <c r="AR126" i="6" a="1"/>
  <c r="AR126" i="6" s="1"/>
  <c r="AX126" i="6" a="1"/>
  <c r="AX126" i="6" s="1"/>
  <c r="AW126" i="6" a="1"/>
  <c r="AW126" i="6" s="1"/>
  <c r="AX76" i="6" a="1"/>
  <c r="AX76" i="6" s="1"/>
  <c r="AV182" i="6" a="1"/>
  <c r="AV182" i="6" s="1"/>
  <c r="AT182" i="6" a="1"/>
  <c r="AT182" i="6" s="1"/>
  <c r="AR127" i="6" a="1"/>
  <c r="AR127" i="6" s="1"/>
  <c r="AT127" i="6" a="1"/>
  <c r="AT127" i="6" s="1"/>
  <c r="AU182" i="6" a="1"/>
  <c r="AU182" i="6" s="1"/>
  <c r="AW182" i="6" a="1"/>
  <c r="AW182" i="6" s="1"/>
  <c r="AW127" i="6" a="1"/>
  <c r="AW127" i="6" s="1"/>
  <c r="AV127" i="6" a="1"/>
  <c r="AV127" i="6" s="1"/>
  <c r="AR51" i="6" a="1"/>
  <c r="AR51" i="6" s="1"/>
  <c r="AU127" i="6" a="1"/>
  <c r="AU127" i="6" s="1"/>
  <c r="AS127" i="6" a="1"/>
  <c r="AS127" i="6" s="1"/>
  <c r="AS66" i="6" a="1"/>
  <c r="AS66" i="6" s="1"/>
  <c r="AR125" i="6" a="1"/>
  <c r="AR125" i="6" s="1"/>
  <c r="AS125" i="6" a="1"/>
  <c r="AS125" i="6" s="1"/>
  <c r="AX125" i="6" a="1"/>
  <c r="AX125" i="6" s="1"/>
  <c r="AW125" i="6" a="1"/>
  <c r="AW125" i="6" s="1"/>
  <c r="AV125" i="6" a="1"/>
  <c r="AV125" i="6" s="1"/>
  <c r="AU125" i="6" a="1"/>
  <c r="AU125" i="6" s="1"/>
  <c r="AR66" i="6" a="1"/>
  <c r="AR66" i="6" s="1"/>
  <c r="AX66" i="6" a="1"/>
  <c r="AX66" i="6" s="1"/>
  <c r="AW66" i="6" a="1"/>
  <c r="AW66" i="6" s="1"/>
  <c r="AV66" i="6" a="1"/>
  <c r="AV66" i="6" s="1"/>
  <c r="AU66" i="6" a="1"/>
  <c r="AU66" i="6" s="1"/>
  <c r="AR76" i="6" a="1"/>
  <c r="AR76" i="6" s="1"/>
  <c r="AW76" i="6" a="1"/>
  <c r="AW76" i="6" s="1"/>
  <c r="AV76" i="6" a="1"/>
  <c r="AV76" i="6" s="1"/>
  <c r="AU76" i="6" a="1"/>
  <c r="AU76" i="6" s="1"/>
  <c r="AS51" i="6" a="1"/>
  <c r="AS51" i="6" s="1"/>
  <c r="AX51" i="6" a="1"/>
  <c r="AX51" i="6" s="1"/>
  <c r="AS204" i="6" a="1"/>
  <c r="AS204" i="6" s="1"/>
  <c r="AW51" i="6" a="1"/>
  <c r="AW51" i="6" s="1"/>
  <c r="AV51" i="6" a="1"/>
  <c r="AV51" i="6" s="1"/>
  <c r="AU51" i="6" a="1"/>
  <c r="AU51" i="6" s="1"/>
  <c r="AT204" i="6" a="1"/>
  <c r="AT204" i="6" s="1"/>
  <c r="AX204" i="6" a="1"/>
  <c r="AX204" i="6" s="1"/>
  <c r="AW204" i="6" a="1"/>
  <c r="AW204" i="6" s="1"/>
  <c r="AU204" i="6" a="1"/>
  <c r="AU204" i="6" s="1"/>
  <c r="AR204" i="6" a="1"/>
  <c r="AR204" i="6" s="1"/>
  <c r="I41" i="17"/>
  <c r="I20" i="17"/>
  <c r="AW205" i="6" a="1"/>
  <c r="AW205" i="6" s="1"/>
  <c r="AS206" i="6" a="1"/>
  <c r="AS206" i="6" s="1"/>
  <c r="AW206" i="6" a="1"/>
  <c r="AW206" i="6" s="1"/>
  <c r="AU206" i="6" a="1"/>
  <c r="AU206" i="6" s="1"/>
  <c r="AX206" i="6" a="1"/>
  <c r="AX206" i="6" s="1"/>
  <c r="AR206" i="6" a="1"/>
  <c r="AR206" i="6" s="1"/>
  <c r="AV206" i="6" a="1"/>
  <c r="AV206" i="6" s="1"/>
  <c r="AV205" i="6" a="1"/>
  <c r="AV205" i="6" s="1"/>
  <c r="AX205" i="6" a="1"/>
  <c r="AX205" i="6" s="1"/>
  <c r="AR205" i="6" a="1"/>
  <c r="AR205" i="6" s="1"/>
  <c r="AU205" i="6" a="1"/>
  <c r="AU205" i="6" s="1"/>
  <c r="AS205" i="6" a="1"/>
  <c r="AS205" i="6" s="1"/>
  <c r="AV176" i="6" a="1"/>
  <c r="AV176" i="6" s="1"/>
  <c r="AW176" i="6" a="1"/>
  <c r="AW176" i="6" s="1"/>
  <c r="AX176" i="6" a="1"/>
  <c r="AX176" i="6" s="1"/>
  <c r="AR176" i="6" a="1"/>
  <c r="AR176" i="6" s="1"/>
  <c r="AS176" i="6" a="1"/>
  <c r="AS176" i="6" s="1"/>
  <c r="AT176" i="6" a="1"/>
  <c r="AT176" i="6" s="1"/>
  <c r="AU176" i="6" a="1"/>
  <c r="AU176" i="6" s="1"/>
  <c r="AU128" i="6" a="1"/>
  <c r="AU128" i="6" s="1"/>
  <c r="AV128" i="6" a="1"/>
  <c r="AV128" i="6" s="1"/>
  <c r="AW128" i="6" a="1"/>
  <c r="AW128" i="6" s="1"/>
  <c r="AX128" i="6" a="1"/>
  <c r="AX128" i="6" s="1"/>
  <c r="AR128" i="6" a="1"/>
  <c r="AR128" i="6" s="1"/>
  <c r="AS128" i="6" a="1"/>
  <c r="AS128" i="6" s="1"/>
  <c r="AT128" i="6" a="1"/>
  <c r="AT128" i="6" s="1"/>
  <c r="AR174" i="6" a="1"/>
  <c r="AR174" i="6" s="1"/>
  <c r="AX174" i="6" a="1"/>
  <c r="AX174" i="6" s="1"/>
  <c r="AS174" i="6" a="1"/>
  <c r="AS174" i="6" s="1"/>
  <c r="AT174" i="6" a="1"/>
  <c r="AT174" i="6" s="1"/>
  <c r="AU174" i="6" a="1"/>
  <c r="AU174" i="6" s="1"/>
  <c r="AV174" i="6" a="1"/>
  <c r="AV174" i="6" s="1"/>
  <c r="AW174" i="6" a="1"/>
  <c r="AW174" i="6" s="1"/>
  <c r="P11" i="6"/>
  <c r="AQ11" i="6" s="1"/>
  <c r="P189" i="6"/>
  <c r="P71" i="6"/>
  <c r="P22" i="6"/>
  <c r="P119" i="6"/>
  <c r="P37" i="6"/>
  <c r="P175" i="6"/>
  <c r="P161" i="6"/>
  <c r="P42" i="6"/>
  <c r="P56" i="6"/>
  <c r="P143" i="6"/>
  <c r="P29" i="6"/>
  <c r="P25" i="6"/>
  <c r="P43" i="6"/>
  <c r="P117" i="6"/>
  <c r="P72" i="6"/>
  <c r="P127" i="6"/>
  <c r="P76" i="6"/>
  <c r="P192" i="6"/>
  <c r="P48" i="6"/>
  <c r="P23" i="6"/>
  <c r="P47" i="6"/>
  <c r="P57" i="6"/>
  <c r="P204" i="6"/>
  <c r="P40" i="6"/>
  <c r="P59" i="6"/>
  <c r="P44" i="6"/>
  <c r="P128" i="6"/>
  <c r="AQ128" i="6" s="1"/>
  <c r="P15" i="6"/>
  <c r="P147" i="6"/>
  <c r="P173" i="6"/>
  <c r="P13" i="6"/>
  <c r="P97" i="6"/>
  <c r="P66" i="6"/>
  <c r="P62" i="6"/>
  <c r="P126" i="6"/>
  <c r="P125" i="6"/>
  <c r="P148" i="6"/>
  <c r="P121" i="6"/>
  <c r="P34" i="6"/>
  <c r="P182" i="6"/>
  <c r="P24" i="6"/>
  <c r="P50" i="6"/>
  <c r="P114" i="6"/>
  <c r="P60" i="6"/>
  <c r="P122" i="6"/>
  <c r="P118" i="6"/>
  <c r="P160" i="6"/>
  <c r="P205" i="6"/>
  <c r="P111" i="6"/>
  <c r="P14" i="6"/>
  <c r="P28" i="6"/>
  <c r="P120" i="6"/>
  <c r="P27" i="6"/>
  <c r="P190" i="6"/>
  <c r="P144" i="6"/>
  <c r="P38" i="6"/>
  <c r="P176" i="6"/>
  <c r="AQ176" i="6" s="1"/>
  <c r="P46" i="6"/>
  <c r="P206" i="6"/>
  <c r="P115" i="6"/>
  <c r="P112" i="6"/>
  <c r="P55" i="6"/>
  <c r="P61" i="6"/>
  <c r="P39" i="6"/>
  <c r="P54" i="6"/>
  <c r="P32" i="6"/>
  <c r="P191" i="6"/>
  <c r="P49" i="6"/>
  <c r="P174" i="6"/>
  <c r="P73" i="6"/>
  <c r="P116" i="6"/>
  <c r="P17" i="6"/>
  <c r="P21" i="6"/>
  <c r="P30" i="6"/>
  <c r="P41" i="6"/>
  <c r="P70" i="6"/>
  <c r="P33" i="6"/>
  <c r="P51" i="6"/>
  <c r="P12" i="6"/>
  <c r="P159" i="6"/>
  <c r="P113" i="6"/>
  <c r="P26" i="6"/>
  <c r="P18" i="6"/>
  <c r="P19" i="6"/>
  <c r="P45" i="6"/>
  <c r="P20" i="6"/>
  <c r="P63" i="6"/>
  <c r="P35" i="6"/>
  <c r="P123" i="6"/>
  <c r="P58" i="6"/>
  <c r="P31" i="6"/>
  <c r="P203" i="6"/>
  <c r="P16" i="6"/>
  <c r="P124" i="6"/>
  <c r="P36" i="6"/>
  <c r="P7" i="6"/>
  <c r="P8" i="6" s="1"/>
  <c r="Q7" i="6"/>
  <c r="Q8" i="6" s="1"/>
  <c r="O8" i="6"/>
  <c r="S8" i="6"/>
  <c r="O74" i="6" l="1"/>
  <c r="O64" i="6"/>
  <c r="O184" i="6"/>
  <c r="O219" i="6"/>
  <c r="P219" i="6" s="1"/>
  <c r="O218" i="6"/>
  <c r="P218" i="6" s="1"/>
  <c r="O163" i="6"/>
  <c r="O217" i="6"/>
  <c r="P217" i="6" s="1"/>
  <c r="O178" i="6"/>
  <c r="O162" i="6"/>
  <c r="O208" i="6"/>
  <c r="O207" i="6"/>
  <c r="O105" i="6"/>
  <c r="O75" i="6"/>
  <c r="O96" i="6"/>
  <c r="O183" i="6"/>
  <c r="O194" i="6"/>
  <c r="O89" i="6"/>
  <c r="O149" i="6"/>
  <c r="O130" i="6"/>
  <c r="O129" i="6"/>
  <c r="O193" i="6"/>
  <c r="O65" i="6"/>
  <c r="O177" i="6"/>
  <c r="O179" i="6"/>
  <c r="O131" i="6"/>
  <c r="O185" i="6"/>
  <c r="O90" i="6"/>
  <c r="O77" i="6"/>
  <c r="O209" i="6"/>
  <c r="O106" i="6"/>
  <c r="O101" i="6"/>
  <c r="O200" i="6"/>
  <c r="O195" i="6"/>
  <c r="O81" i="6"/>
  <c r="O98" i="6"/>
  <c r="O151" i="6"/>
  <c r="O67" i="6"/>
  <c r="O164" i="6"/>
  <c r="I42" i="17"/>
  <c r="I21" i="17"/>
  <c r="O132" i="6"/>
  <c r="O78" i="6"/>
  <c r="O82" i="6"/>
  <c r="O52" i="6"/>
  <c r="O180" i="6"/>
  <c r="O91" i="6"/>
  <c r="O68" i="6"/>
  <c r="O152" i="6"/>
  <c r="O186" i="6"/>
  <c r="O171" i="6"/>
  <c r="O210" i="6"/>
  <c r="O196" i="6"/>
  <c r="O201" i="6"/>
  <c r="AQ123" i="6"/>
  <c r="AQ112" i="6"/>
  <c r="AQ143" i="6"/>
  <c r="AQ35" i="6"/>
  <c r="AQ18" i="6"/>
  <c r="AQ41" i="6"/>
  <c r="AQ73" i="6"/>
  <c r="AQ54" i="6"/>
  <c r="AQ115" i="6"/>
  <c r="AQ190" i="6"/>
  <c r="AQ50" i="6"/>
  <c r="AQ148" i="6"/>
  <c r="AQ66" i="6"/>
  <c r="AQ147" i="6"/>
  <c r="AQ40" i="6"/>
  <c r="AQ48" i="6"/>
  <c r="AQ117" i="6"/>
  <c r="AQ56" i="6"/>
  <c r="AQ119" i="6"/>
  <c r="AQ49" i="6"/>
  <c r="AQ16" i="6"/>
  <c r="AQ32" i="6"/>
  <c r="AQ114" i="6"/>
  <c r="AQ37" i="6"/>
  <c r="AQ26" i="6"/>
  <c r="AQ125" i="6"/>
  <c r="AQ204" i="6"/>
  <c r="AQ192" i="6"/>
  <c r="AQ22" i="6"/>
  <c r="AQ19" i="6"/>
  <c r="AQ111" i="6"/>
  <c r="AQ72" i="6"/>
  <c r="AQ31" i="6"/>
  <c r="AQ63" i="6"/>
  <c r="AQ113" i="6"/>
  <c r="AQ30" i="6"/>
  <c r="AQ39" i="6"/>
  <c r="AQ46" i="6"/>
  <c r="AQ27" i="6"/>
  <c r="AQ24" i="6"/>
  <c r="AQ126" i="6"/>
  <c r="AQ97" i="6"/>
  <c r="AQ15" i="6"/>
  <c r="AQ76" i="6"/>
  <c r="AQ43" i="6"/>
  <c r="AQ71" i="6"/>
  <c r="AQ51" i="6"/>
  <c r="AQ70" i="6"/>
  <c r="AQ121" i="6"/>
  <c r="AQ159" i="6"/>
  <c r="AQ21" i="6"/>
  <c r="AQ61" i="6"/>
  <c r="AQ160" i="6"/>
  <c r="AQ62" i="6"/>
  <c r="AO128" i="6"/>
  <c r="AQ57" i="6"/>
  <c r="AQ25" i="6"/>
  <c r="AQ42" i="6"/>
  <c r="AQ189" i="6"/>
  <c r="AQ205" i="6"/>
  <c r="AQ36" i="6"/>
  <c r="AQ55" i="6"/>
  <c r="AQ144" i="6"/>
  <c r="AQ203" i="6"/>
  <c r="AQ58" i="6"/>
  <c r="AQ20" i="6"/>
  <c r="AQ12" i="6"/>
  <c r="AQ17" i="6"/>
  <c r="AQ120" i="6"/>
  <c r="AQ118" i="6"/>
  <c r="AQ182" i="6"/>
  <c r="AQ13" i="6"/>
  <c r="AQ44" i="6"/>
  <c r="AQ29" i="6"/>
  <c r="AQ161" i="6"/>
  <c r="AO11" i="6"/>
  <c r="AQ174" i="6"/>
  <c r="AQ206" i="6"/>
  <c r="AO176" i="6"/>
  <c r="AQ28" i="6"/>
  <c r="AQ122" i="6"/>
  <c r="AQ59" i="6"/>
  <c r="AQ47" i="6"/>
  <c r="AQ124" i="6"/>
  <c r="AQ45" i="6"/>
  <c r="AQ33" i="6"/>
  <c r="AQ116" i="6"/>
  <c r="AQ191" i="6"/>
  <c r="AQ38" i="6"/>
  <c r="AQ14" i="6"/>
  <c r="AQ60" i="6"/>
  <c r="AQ34" i="6"/>
  <c r="AQ173" i="6"/>
  <c r="AQ23" i="6"/>
  <c r="AQ127" i="6"/>
  <c r="AQ175" i="6"/>
  <c r="O211" i="6"/>
  <c r="AP211" i="6" s="1"/>
  <c r="O212" i="6"/>
  <c r="AP212" i="6" s="1"/>
  <c r="O216" i="6"/>
  <c r="AP216" i="6" s="1"/>
  <c r="O214" i="6"/>
  <c r="AP214" i="6" s="1"/>
  <c r="O213" i="6"/>
  <c r="AP213" i="6" s="1"/>
  <c r="O187" i="6"/>
  <c r="AP187" i="6" s="1"/>
  <c r="O197" i="6"/>
  <c r="AP197" i="6" s="1"/>
  <c r="O92" i="6"/>
  <c r="AP92" i="6" s="1"/>
  <c r="O155" i="6"/>
  <c r="AP155" i="6" s="1"/>
  <c r="O181" i="6"/>
  <c r="AP181" i="6" s="1"/>
  <c r="O157" i="6"/>
  <c r="AP157" i="6" s="1"/>
  <c r="O79" i="6"/>
  <c r="AP79" i="6" s="1"/>
  <c r="O198" i="6"/>
  <c r="AP198" i="6" s="1"/>
  <c r="O110" i="6"/>
  <c r="AP110" i="6" s="1"/>
  <c r="O156" i="6"/>
  <c r="AP156" i="6" s="1"/>
  <c r="O100" i="6"/>
  <c r="AP100" i="6" s="1"/>
  <c r="O83" i="6"/>
  <c r="AP83" i="6" s="1"/>
  <c r="O172" i="6"/>
  <c r="AP172" i="6" s="1"/>
  <c r="O95" i="6"/>
  <c r="AP95" i="6" s="1"/>
  <c r="O202" i="6"/>
  <c r="AP202" i="6" s="1"/>
  <c r="O154" i="6"/>
  <c r="AP154" i="6" s="1"/>
  <c r="O140" i="6"/>
  <c r="AP140" i="6" s="1"/>
  <c r="O153" i="6"/>
  <c r="AP153" i="6" s="1"/>
  <c r="O158" i="6"/>
  <c r="AP158" i="6" s="1"/>
  <c r="O141" i="6"/>
  <c r="AP141" i="6" s="1"/>
  <c r="O142" i="6"/>
  <c r="AP142" i="6" s="1"/>
  <c r="O104" i="6"/>
  <c r="AP104" i="6" s="1"/>
  <c r="O69" i="6"/>
  <c r="AP69" i="6" s="1"/>
  <c r="O188" i="6"/>
  <c r="AP188" i="6" s="1"/>
  <c r="O136" i="6"/>
  <c r="AP136" i="6" s="1"/>
  <c r="O93" i="6"/>
  <c r="AP93" i="6" s="1"/>
  <c r="O138" i="6"/>
  <c r="AP138" i="6" s="1"/>
  <c r="O170" i="6"/>
  <c r="AP170" i="6" s="1"/>
  <c r="O107" i="6"/>
  <c r="AP107" i="6" s="1"/>
  <c r="O167" i="6"/>
  <c r="AP167" i="6" s="1"/>
  <c r="O103" i="6"/>
  <c r="AP103" i="6" s="1"/>
  <c r="O134" i="6"/>
  <c r="AP134" i="6" s="1"/>
  <c r="O99" i="6"/>
  <c r="AP99" i="6" s="1"/>
  <c r="O84" i="6"/>
  <c r="AP84" i="6" s="1"/>
  <c r="O199" i="6"/>
  <c r="AP199" i="6" s="1"/>
  <c r="O169" i="6"/>
  <c r="AP169" i="6" s="1"/>
  <c r="O166" i="6"/>
  <c r="AP166" i="6" s="1"/>
  <c r="O53" i="6"/>
  <c r="AP53" i="6" s="1"/>
  <c r="O215" i="6"/>
  <c r="AP215" i="6" s="1"/>
  <c r="O87" i="6"/>
  <c r="AP87" i="6" s="1"/>
  <c r="O145" i="6"/>
  <c r="AP145" i="6" s="1"/>
  <c r="O109" i="6"/>
  <c r="AP109" i="6" s="1"/>
  <c r="O139" i="6"/>
  <c r="AP139" i="6" s="1"/>
  <c r="O146" i="6"/>
  <c r="AP146" i="6" s="1"/>
  <c r="O108" i="6"/>
  <c r="AP108" i="6" s="1"/>
  <c r="O168" i="6"/>
  <c r="AP168" i="6" s="1"/>
  <c r="O165" i="6"/>
  <c r="AP165" i="6" s="1"/>
  <c r="O88" i="6"/>
  <c r="AP88" i="6" s="1"/>
  <c r="O94" i="6"/>
  <c r="AP94" i="6" s="1"/>
  <c r="O85" i="6"/>
  <c r="AP85" i="6" s="1"/>
  <c r="O80" i="6"/>
  <c r="AP80" i="6" s="1"/>
  <c r="O133" i="6"/>
  <c r="AP133" i="6" s="1"/>
  <c r="O135" i="6"/>
  <c r="AP135" i="6" s="1"/>
  <c r="O137" i="6"/>
  <c r="AP137" i="6" s="1"/>
  <c r="O150" i="6"/>
  <c r="AP150" i="6" s="1"/>
  <c r="O86" i="6"/>
  <c r="AP86" i="6" s="1"/>
  <c r="O102" i="6"/>
  <c r="AP102" i="6" s="1"/>
  <c r="AP184" i="6" l="1"/>
  <c r="P184" i="6"/>
  <c r="AP64" i="6"/>
  <c r="P64" i="6"/>
  <c r="AP74" i="6"/>
  <c r="P74" i="6"/>
  <c r="AP178" i="6"/>
  <c r="P178" i="6"/>
  <c r="AP163" i="6"/>
  <c r="P163" i="6"/>
  <c r="AP65" i="6"/>
  <c r="P65" i="6"/>
  <c r="AP96" i="6"/>
  <c r="P96" i="6"/>
  <c r="AP177" i="6"/>
  <c r="P177" i="6"/>
  <c r="AP193" i="6"/>
  <c r="P193" i="6"/>
  <c r="AP75" i="6"/>
  <c r="P75" i="6"/>
  <c r="AP129" i="6"/>
  <c r="P129" i="6"/>
  <c r="AP105" i="6"/>
  <c r="P105" i="6"/>
  <c r="AP130" i="6"/>
  <c r="P130" i="6"/>
  <c r="AP207" i="6"/>
  <c r="P207" i="6"/>
  <c r="AP194" i="6"/>
  <c r="P194" i="6"/>
  <c r="AP149" i="6"/>
  <c r="P149" i="6"/>
  <c r="AP208" i="6"/>
  <c r="P208" i="6"/>
  <c r="AP183" i="6"/>
  <c r="P183" i="6"/>
  <c r="AP89" i="6"/>
  <c r="P89" i="6"/>
  <c r="AP162" i="6"/>
  <c r="P162" i="6"/>
  <c r="AP164" i="6"/>
  <c r="P164" i="6"/>
  <c r="AP106" i="6"/>
  <c r="P106" i="6"/>
  <c r="AP101" i="6"/>
  <c r="P101" i="6"/>
  <c r="AP67" i="6"/>
  <c r="P67" i="6"/>
  <c r="AP209" i="6"/>
  <c r="P209" i="6"/>
  <c r="AP151" i="6"/>
  <c r="P151" i="6"/>
  <c r="AP77" i="6"/>
  <c r="P77" i="6"/>
  <c r="AP98" i="6"/>
  <c r="P98" i="6"/>
  <c r="AP90" i="6"/>
  <c r="P90" i="6"/>
  <c r="AP81" i="6"/>
  <c r="P81" i="6"/>
  <c r="AP185" i="6"/>
  <c r="P185" i="6"/>
  <c r="AP195" i="6"/>
  <c r="P195" i="6"/>
  <c r="AP131" i="6"/>
  <c r="P131" i="6"/>
  <c r="AP200" i="6"/>
  <c r="P200" i="6"/>
  <c r="AP179" i="6"/>
  <c r="P179" i="6"/>
  <c r="AO203" i="6"/>
  <c r="AO71" i="6"/>
  <c r="AO73" i="6"/>
  <c r="AO34" i="6"/>
  <c r="AO124" i="6"/>
  <c r="AO28" i="6"/>
  <c r="AO161" i="6"/>
  <c r="AO120" i="6"/>
  <c r="AO25" i="6"/>
  <c r="AO43" i="6"/>
  <c r="AO27" i="6"/>
  <c r="AO72" i="6"/>
  <c r="AO125" i="6"/>
  <c r="AO32" i="6"/>
  <c r="AO147" i="6"/>
  <c r="AO41" i="6"/>
  <c r="AO122" i="6"/>
  <c r="AO204" i="6"/>
  <c r="AO60" i="6"/>
  <c r="AO29" i="6"/>
  <c r="AO144" i="6"/>
  <c r="AO57" i="6"/>
  <c r="AO21" i="6"/>
  <c r="AO76" i="6"/>
  <c r="AO46" i="6"/>
  <c r="AO111" i="6"/>
  <c r="AO16" i="6"/>
  <c r="AO66" i="6"/>
  <c r="AO18" i="6"/>
  <c r="AO61" i="6"/>
  <c r="AO175" i="6"/>
  <c r="AO39" i="6"/>
  <c r="AO19" i="6"/>
  <c r="AO49" i="6"/>
  <c r="AO148" i="6"/>
  <c r="AO35" i="6"/>
  <c r="AO45" i="6"/>
  <c r="AO114" i="6"/>
  <c r="AO38" i="6"/>
  <c r="AO47" i="6"/>
  <c r="AO206" i="6"/>
  <c r="AO44" i="6"/>
  <c r="AO17" i="6"/>
  <c r="AO55" i="6"/>
  <c r="AO62" i="6"/>
  <c r="AO15" i="6"/>
  <c r="AO22" i="6"/>
  <c r="AO26" i="6"/>
  <c r="AO119" i="6"/>
  <c r="AO50" i="6"/>
  <c r="AO127" i="6"/>
  <c r="AO23" i="6"/>
  <c r="AO191" i="6"/>
  <c r="AO59" i="6"/>
  <c r="AO13" i="6"/>
  <c r="AO12" i="6"/>
  <c r="AO36" i="6"/>
  <c r="AO160" i="6"/>
  <c r="AO121" i="6"/>
  <c r="AO97" i="6"/>
  <c r="AO30" i="6"/>
  <c r="AO37" i="6"/>
  <c r="AO56" i="6"/>
  <c r="AO190" i="6"/>
  <c r="AO143" i="6"/>
  <c r="AO42" i="6"/>
  <c r="AO31" i="6"/>
  <c r="AO14" i="6"/>
  <c r="AO159" i="6"/>
  <c r="AO116" i="6"/>
  <c r="AO20" i="6"/>
  <c r="AO205" i="6"/>
  <c r="AO70" i="6"/>
  <c r="AO126" i="6"/>
  <c r="AO113" i="6"/>
  <c r="AO117" i="6"/>
  <c r="AO115" i="6"/>
  <c r="AO112" i="6"/>
  <c r="AO118" i="6"/>
  <c r="AO40" i="6"/>
  <c r="AO173" i="6"/>
  <c r="AO33" i="6"/>
  <c r="AO174" i="6"/>
  <c r="AO182" i="6"/>
  <c r="AO58" i="6"/>
  <c r="AO189" i="6"/>
  <c r="AO51" i="6"/>
  <c r="AO24" i="6"/>
  <c r="AO63" i="6"/>
  <c r="AO192" i="6"/>
  <c r="AO48" i="6"/>
  <c r="AO54" i="6"/>
  <c r="AO123" i="6"/>
  <c r="I43" i="17"/>
  <c r="I22" i="17"/>
  <c r="AP152" i="6"/>
  <c r="P152" i="6"/>
  <c r="AP68" i="6"/>
  <c r="P68" i="6"/>
  <c r="AP91" i="6"/>
  <c r="P91" i="6"/>
  <c r="AP201" i="6"/>
  <c r="P201" i="6"/>
  <c r="AP180" i="6"/>
  <c r="P180" i="6"/>
  <c r="AP196" i="6"/>
  <c r="P196" i="6"/>
  <c r="AP52" i="6"/>
  <c r="P52" i="6"/>
  <c r="AP210" i="6"/>
  <c r="P210" i="6"/>
  <c r="AP82" i="6"/>
  <c r="P82" i="6"/>
  <c r="AP171" i="6"/>
  <c r="P171" i="6"/>
  <c r="AP78" i="6"/>
  <c r="P78" i="6"/>
  <c r="AP186" i="6"/>
  <c r="P186" i="6"/>
  <c r="AP132" i="6"/>
  <c r="P132" i="6"/>
  <c r="P214" i="6"/>
  <c r="AQ214" i="6" s="1"/>
  <c r="P216" i="6"/>
  <c r="AQ216" i="6" s="1"/>
  <c r="P212" i="6"/>
  <c r="AQ212" i="6" s="1"/>
  <c r="P211" i="6"/>
  <c r="AQ211" i="6" s="1"/>
  <c r="P213" i="6"/>
  <c r="AQ213" i="6" s="1"/>
  <c r="AR137" i="6" a="1"/>
  <c r="AR137" i="6" s="1"/>
  <c r="AX137" i="6" a="1"/>
  <c r="AX137" i="6" s="1"/>
  <c r="AW137" i="6" a="1"/>
  <c r="AW137" i="6" s="1"/>
  <c r="AV137" i="6" a="1"/>
  <c r="AV137" i="6" s="1"/>
  <c r="AU137" i="6" a="1"/>
  <c r="AU137" i="6" s="1"/>
  <c r="AT137" i="6" a="1"/>
  <c r="AT137" i="6" s="1"/>
  <c r="AS137" i="6" a="1"/>
  <c r="AS137" i="6" s="1"/>
  <c r="P153" i="6"/>
  <c r="AQ153" i="6" s="1"/>
  <c r="P92" i="6"/>
  <c r="P154" i="6"/>
  <c r="P198" i="6"/>
  <c r="P187" i="6"/>
  <c r="P202" i="6"/>
  <c r="P104" i="6"/>
  <c r="AQ104" i="6" s="1"/>
  <c r="P95" i="6"/>
  <c r="AQ95" i="6" s="1"/>
  <c r="P79" i="6"/>
  <c r="AQ79" i="6" s="1"/>
  <c r="P140" i="6"/>
  <c r="AQ140" i="6" s="1"/>
  <c r="P156" i="6"/>
  <c r="P110" i="6"/>
  <c r="P142" i="6"/>
  <c r="P172" i="6"/>
  <c r="P157" i="6"/>
  <c r="P141" i="6"/>
  <c r="AQ141" i="6" s="1"/>
  <c r="P83" i="6"/>
  <c r="AQ83" i="6" s="1"/>
  <c r="P181" i="6"/>
  <c r="AQ181" i="6" s="1"/>
  <c r="P158" i="6"/>
  <c r="AQ158" i="6" s="1"/>
  <c r="P100" i="6"/>
  <c r="AQ100" i="6" s="1"/>
  <c r="P155" i="6"/>
  <c r="AQ155" i="6" s="1"/>
  <c r="P197" i="6"/>
  <c r="P167" i="6"/>
  <c r="AQ167" i="6" s="1"/>
  <c r="P102" i="6"/>
  <c r="AQ102" i="6" s="1"/>
  <c r="P85" i="6"/>
  <c r="AQ85" i="6" s="1"/>
  <c r="P146" i="6"/>
  <c r="P166" i="6"/>
  <c r="AQ166" i="6" s="1"/>
  <c r="P107" i="6"/>
  <c r="P53" i="6"/>
  <c r="P86" i="6"/>
  <c r="AQ86" i="6" s="1"/>
  <c r="P94" i="6"/>
  <c r="AQ94" i="6" s="1"/>
  <c r="P139" i="6"/>
  <c r="AQ139" i="6" s="1"/>
  <c r="P169" i="6"/>
  <c r="AQ169" i="6" s="1"/>
  <c r="P170" i="6"/>
  <c r="AQ170" i="6" s="1"/>
  <c r="P150" i="6"/>
  <c r="P88" i="6"/>
  <c r="P109" i="6"/>
  <c r="P199" i="6"/>
  <c r="AQ199" i="6" s="1"/>
  <c r="P138" i="6"/>
  <c r="AQ138" i="6" s="1"/>
  <c r="P108" i="6"/>
  <c r="AQ108" i="6" s="1"/>
  <c r="P137" i="6"/>
  <c r="P145" i="6"/>
  <c r="AQ145" i="6" s="1"/>
  <c r="P84" i="6"/>
  <c r="AQ84" i="6" s="1"/>
  <c r="P93" i="6"/>
  <c r="AQ93" i="6" s="1"/>
  <c r="P165" i="6"/>
  <c r="P87" i="6"/>
  <c r="P99" i="6"/>
  <c r="AQ99" i="6" s="1"/>
  <c r="P136" i="6"/>
  <c r="P80" i="6"/>
  <c r="P135" i="6"/>
  <c r="P215" i="6"/>
  <c r="P134" i="6"/>
  <c r="P188" i="6"/>
  <c r="P133" i="6"/>
  <c r="P168" i="6"/>
  <c r="AQ168" i="6" s="1"/>
  <c r="P103" i="6"/>
  <c r="P69" i="6"/>
  <c r="AQ69" i="6" s="1"/>
  <c r="AR74" i="6" l="1" a="1"/>
  <c r="AR74" i="6" s="1"/>
  <c r="AX74" i="6" a="1"/>
  <c r="AX74" i="6" s="1"/>
  <c r="AT74" i="6" a="1"/>
  <c r="AT74" i="6" s="1"/>
  <c r="AV74" i="6" a="1"/>
  <c r="AV74" i="6" s="1"/>
  <c r="AU74" i="6" a="1"/>
  <c r="AU74" i="6" s="1"/>
  <c r="AS74" i="6" a="1"/>
  <c r="AS74" i="6" s="1"/>
  <c r="AW74" i="6" a="1"/>
  <c r="AW74" i="6" s="1"/>
  <c r="AQ74" i="6"/>
  <c r="AO74" i="6" s="1"/>
  <c r="AX64" i="6" a="1"/>
  <c r="AX64" i="6" s="1"/>
  <c r="AR64" i="6" a="1"/>
  <c r="AR64" i="6" s="1"/>
  <c r="AS64" i="6" a="1"/>
  <c r="AS64" i="6" s="1"/>
  <c r="AT64" i="6" a="1"/>
  <c r="AT64" i="6" s="1"/>
  <c r="AV64" i="6" a="1"/>
  <c r="AV64" i="6" s="1"/>
  <c r="AU64" i="6" a="1"/>
  <c r="AU64" i="6" s="1"/>
  <c r="AW64" i="6" a="1"/>
  <c r="AW64" i="6" s="1"/>
  <c r="AQ64" i="6"/>
  <c r="AO64" i="6" s="1"/>
  <c r="AT184" i="6" a="1"/>
  <c r="AT184" i="6" s="1"/>
  <c r="AU184" i="6" a="1"/>
  <c r="AU184" i="6" s="1"/>
  <c r="AV184" i="6" a="1"/>
  <c r="AV184" i="6" s="1"/>
  <c r="AX184" i="6" a="1"/>
  <c r="AX184" i="6" s="1"/>
  <c r="AS184" i="6" a="1"/>
  <c r="AS184" i="6" s="1"/>
  <c r="AR184" i="6" a="1"/>
  <c r="AR184" i="6" s="1"/>
  <c r="AW184" i="6" a="1"/>
  <c r="AW184" i="6" s="1"/>
  <c r="AQ184" i="6"/>
  <c r="AO184" i="6" s="1"/>
  <c r="AR163" i="6" a="1"/>
  <c r="AR163" i="6" s="1"/>
  <c r="AV163" i="6" a="1"/>
  <c r="AV163" i="6" s="1"/>
  <c r="AW163" i="6" a="1"/>
  <c r="AW163" i="6" s="1"/>
  <c r="AS163" i="6" a="1"/>
  <c r="AS163" i="6" s="1"/>
  <c r="AX163" i="6" a="1"/>
  <c r="AX163" i="6" s="1"/>
  <c r="AT163" i="6" a="1"/>
  <c r="AT163" i="6" s="1"/>
  <c r="AU163" i="6" a="1"/>
  <c r="AU163" i="6" s="1"/>
  <c r="AQ163" i="6"/>
  <c r="AO163" i="6" s="1"/>
  <c r="AX178" i="6" a="1"/>
  <c r="AX178" i="6" s="1"/>
  <c r="AR178" i="6" a="1"/>
  <c r="AR178" i="6" s="1"/>
  <c r="AS178" i="6" a="1"/>
  <c r="AS178" i="6" s="1"/>
  <c r="AT178" i="6" a="1"/>
  <c r="AT178" i="6" s="1"/>
  <c r="AU178" i="6" a="1"/>
  <c r="AU178" i="6" s="1"/>
  <c r="AW178" i="6" a="1"/>
  <c r="AW178" i="6" s="1"/>
  <c r="AV178" i="6" a="1"/>
  <c r="AV178" i="6" s="1"/>
  <c r="AQ178" i="6"/>
  <c r="AO178" i="6" s="1"/>
  <c r="AQ129" i="6"/>
  <c r="AR208" i="6" a="1"/>
  <c r="AR208" i="6" s="1"/>
  <c r="AU208" i="6" a="1"/>
  <c r="AU208" i="6" s="1"/>
  <c r="AW208" i="6" a="1"/>
  <c r="AW208" i="6" s="1"/>
  <c r="AS208" i="6" a="1"/>
  <c r="AS208" i="6" s="1"/>
  <c r="AT208" i="6" a="1"/>
  <c r="AT208" i="6" s="1"/>
  <c r="AX208" i="6" a="1"/>
  <c r="AX208" i="6" s="1"/>
  <c r="AV208" i="6" a="1"/>
  <c r="AV208" i="6" s="1"/>
  <c r="AQ208" i="6"/>
  <c r="AX130" i="6" a="1"/>
  <c r="AX130" i="6" s="1"/>
  <c r="AR130" i="6" a="1"/>
  <c r="AR130" i="6" s="1"/>
  <c r="AV130" i="6" a="1"/>
  <c r="AV130" i="6" s="1"/>
  <c r="AS130" i="6" a="1"/>
  <c r="AS130" i="6" s="1"/>
  <c r="AT130" i="6" a="1"/>
  <c r="AT130" i="6" s="1"/>
  <c r="AU130" i="6" a="1"/>
  <c r="AU130" i="6" s="1"/>
  <c r="AW130" i="6" a="1"/>
  <c r="AW130" i="6" s="1"/>
  <c r="AQ130" i="6"/>
  <c r="AO130" i="6" s="1"/>
  <c r="AU193" i="6" a="1"/>
  <c r="AU193" i="6" s="1"/>
  <c r="AV193" i="6" a="1"/>
  <c r="AV193" i="6" s="1"/>
  <c r="AW193" i="6" a="1"/>
  <c r="AW193" i="6" s="1"/>
  <c r="AX193" i="6" a="1"/>
  <c r="AX193" i="6" s="1"/>
  <c r="AS193" i="6" a="1"/>
  <c r="AS193" i="6" s="1"/>
  <c r="AT193" i="6" a="1"/>
  <c r="AT193" i="6" s="1"/>
  <c r="AR193" i="6" a="1"/>
  <c r="AR193" i="6" s="1"/>
  <c r="AQ193" i="6"/>
  <c r="AW162" i="6" a="1"/>
  <c r="AW162" i="6" s="1"/>
  <c r="AR162" i="6" a="1"/>
  <c r="AR162" i="6" s="1"/>
  <c r="AV162" i="6" a="1"/>
  <c r="AV162" i="6" s="1"/>
  <c r="AX162" i="6" a="1"/>
  <c r="AX162" i="6" s="1"/>
  <c r="AS162" i="6" a="1"/>
  <c r="AS162" i="6" s="1"/>
  <c r="AT162" i="6" a="1"/>
  <c r="AT162" i="6" s="1"/>
  <c r="AU162" i="6" a="1"/>
  <c r="AU162" i="6" s="1"/>
  <c r="AQ162" i="6"/>
  <c r="AW149" i="6" a="1"/>
  <c r="AW149" i="6" s="1"/>
  <c r="AR149" i="6" a="1"/>
  <c r="AR149" i="6" s="1"/>
  <c r="AX149" i="6" a="1"/>
  <c r="AX149" i="6" s="1"/>
  <c r="AU149" i="6" a="1"/>
  <c r="AU149" i="6" s="1"/>
  <c r="AV149" i="6" a="1"/>
  <c r="AV149" i="6" s="1"/>
  <c r="AS149" i="6" a="1"/>
  <c r="AS149" i="6" s="1"/>
  <c r="AT149" i="6" a="1"/>
  <c r="AT149" i="6" s="1"/>
  <c r="AQ149" i="6"/>
  <c r="AO149" i="6" s="1"/>
  <c r="AU105" i="6" a="1"/>
  <c r="AU105" i="6" s="1"/>
  <c r="AV105" i="6" a="1"/>
  <c r="AV105" i="6" s="1"/>
  <c r="AW105" i="6" a="1"/>
  <c r="AW105" i="6" s="1"/>
  <c r="AR105" i="6" a="1"/>
  <c r="AR105" i="6" s="1"/>
  <c r="AX105" i="6" a="1"/>
  <c r="AX105" i="6" s="1"/>
  <c r="AS105" i="6" a="1"/>
  <c r="AS105" i="6" s="1"/>
  <c r="AT105" i="6" a="1"/>
  <c r="AT105" i="6" s="1"/>
  <c r="AQ105" i="6"/>
  <c r="AO105" i="6" s="1"/>
  <c r="AV177" i="6" a="1"/>
  <c r="AV177" i="6" s="1"/>
  <c r="AU177" i="6" a="1"/>
  <c r="AU177" i="6" s="1"/>
  <c r="AW177" i="6" a="1"/>
  <c r="AW177" i="6" s="1"/>
  <c r="AX177" i="6" a="1"/>
  <c r="AX177" i="6" s="1"/>
  <c r="AR177" i="6" a="1"/>
  <c r="AR177" i="6" s="1"/>
  <c r="AS177" i="6" a="1"/>
  <c r="AS177" i="6" s="1"/>
  <c r="AT177" i="6" a="1"/>
  <c r="AT177" i="6" s="1"/>
  <c r="AQ177" i="6"/>
  <c r="AX89" i="6" a="1"/>
  <c r="AX89" i="6" s="1"/>
  <c r="AW89" i="6" a="1"/>
  <c r="AW89" i="6" s="1"/>
  <c r="AR89" i="6" a="1"/>
  <c r="AR89" i="6" s="1"/>
  <c r="AS89" i="6" a="1"/>
  <c r="AS89" i="6" s="1"/>
  <c r="AT89" i="6" a="1"/>
  <c r="AT89" i="6" s="1"/>
  <c r="AU89" i="6" a="1"/>
  <c r="AU89" i="6" s="1"/>
  <c r="AV89" i="6" a="1"/>
  <c r="AV89" i="6" s="1"/>
  <c r="AQ89" i="6"/>
  <c r="AO89" i="6" s="1"/>
  <c r="AW194" i="6" a="1"/>
  <c r="AW194" i="6" s="1"/>
  <c r="AR194" i="6" a="1"/>
  <c r="AR194" i="6" s="1"/>
  <c r="AU194" i="6" a="1"/>
  <c r="AU194" i="6" s="1"/>
  <c r="AX194" i="6" a="1"/>
  <c r="AX194" i="6" s="1"/>
  <c r="AS194" i="6" a="1"/>
  <c r="AS194" i="6" s="1"/>
  <c r="AT194" i="6" a="1"/>
  <c r="AT194" i="6" s="1"/>
  <c r="AV194" i="6" a="1"/>
  <c r="AV194" i="6" s="1"/>
  <c r="AQ194" i="6"/>
  <c r="AO194" i="6" s="1"/>
  <c r="AU129" i="6" a="1"/>
  <c r="AU129" i="6" s="1"/>
  <c r="AV129" i="6" a="1"/>
  <c r="AV129" i="6" s="1"/>
  <c r="AW129" i="6" a="1"/>
  <c r="AW129" i="6" s="1"/>
  <c r="AT129" i="6" a="1"/>
  <c r="AT129" i="6" s="1"/>
  <c r="AR129" i="6" a="1"/>
  <c r="AR129" i="6" s="1"/>
  <c r="AX129" i="6" a="1"/>
  <c r="AX129" i="6" s="1"/>
  <c r="AS129" i="6" a="1"/>
  <c r="AS129" i="6" s="1"/>
  <c r="AO129" i="6"/>
  <c r="AU96" i="6" a="1"/>
  <c r="AU96" i="6" s="1"/>
  <c r="AV96" i="6" a="1"/>
  <c r="AV96" i="6" s="1"/>
  <c r="AW96" i="6" a="1"/>
  <c r="AW96" i="6" s="1"/>
  <c r="AR96" i="6" a="1"/>
  <c r="AR96" i="6" s="1"/>
  <c r="AT96" i="6" a="1"/>
  <c r="AT96" i="6" s="1"/>
  <c r="AX96" i="6" a="1"/>
  <c r="AX96" i="6" s="1"/>
  <c r="AS96" i="6" a="1"/>
  <c r="AS96" i="6" s="1"/>
  <c r="AQ96" i="6"/>
  <c r="AU183" i="6" a="1"/>
  <c r="AU183" i="6" s="1"/>
  <c r="AT183" i="6" a="1"/>
  <c r="AT183" i="6" s="1"/>
  <c r="AV183" i="6" a="1"/>
  <c r="AV183" i="6" s="1"/>
  <c r="AW183" i="6" a="1"/>
  <c r="AW183" i="6" s="1"/>
  <c r="AX183" i="6" a="1"/>
  <c r="AX183" i="6" s="1"/>
  <c r="AS183" i="6" a="1"/>
  <c r="AS183" i="6" s="1"/>
  <c r="AR183" i="6" a="1"/>
  <c r="AR183" i="6" s="1"/>
  <c r="AQ183" i="6"/>
  <c r="AV207" i="6" a="1"/>
  <c r="AV207" i="6" s="1"/>
  <c r="AR207" i="6" a="1"/>
  <c r="AR207" i="6" s="1"/>
  <c r="AW207" i="6" a="1"/>
  <c r="AW207" i="6" s="1"/>
  <c r="AX207" i="6" a="1"/>
  <c r="AX207" i="6" s="1"/>
  <c r="AS207" i="6" a="1"/>
  <c r="AS207" i="6" s="1"/>
  <c r="AT207" i="6" a="1"/>
  <c r="AT207" i="6" s="1"/>
  <c r="AU207" i="6" a="1"/>
  <c r="AU207" i="6" s="1"/>
  <c r="AQ207" i="6"/>
  <c r="AR75" i="6" a="1"/>
  <c r="AR75" i="6" s="1"/>
  <c r="AW75" i="6" a="1"/>
  <c r="AW75" i="6" s="1"/>
  <c r="AX75" i="6" a="1"/>
  <c r="AX75" i="6" s="1"/>
  <c r="AS75" i="6" a="1"/>
  <c r="AS75" i="6" s="1"/>
  <c r="AT75" i="6" a="1"/>
  <c r="AT75" i="6" s="1"/>
  <c r="AU75" i="6" a="1"/>
  <c r="AU75" i="6" s="1"/>
  <c r="AV75" i="6" a="1"/>
  <c r="AV75" i="6" s="1"/>
  <c r="AQ75" i="6"/>
  <c r="AX65" i="6" a="1"/>
  <c r="AX65" i="6" s="1"/>
  <c r="AW65" i="6" a="1"/>
  <c r="AW65" i="6" s="1"/>
  <c r="AR65" i="6" a="1"/>
  <c r="AR65" i="6" s="1"/>
  <c r="AS65" i="6" a="1"/>
  <c r="AS65" i="6" s="1"/>
  <c r="AT65" i="6" a="1"/>
  <c r="AT65" i="6" s="1"/>
  <c r="AU65" i="6" a="1"/>
  <c r="AU65" i="6" s="1"/>
  <c r="AV65" i="6" a="1"/>
  <c r="AV65" i="6" s="1"/>
  <c r="AQ65" i="6"/>
  <c r="AW195" i="6" a="1"/>
  <c r="AW195" i="6" s="1"/>
  <c r="AU195" i="6" a="1"/>
  <c r="AU195" i="6" s="1"/>
  <c r="AX195" i="6" a="1"/>
  <c r="AX195" i="6" s="1"/>
  <c r="AR195" i="6" a="1"/>
  <c r="AR195" i="6" s="1"/>
  <c r="AS195" i="6" a="1"/>
  <c r="AS195" i="6" s="1"/>
  <c r="AT195" i="6" a="1"/>
  <c r="AT195" i="6" s="1"/>
  <c r="AV195" i="6" a="1"/>
  <c r="AV195" i="6" s="1"/>
  <c r="AQ195" i="6"/>
  <c r="AR98" i="6" a="1"/>
  <c r="AR98" i="6" s="1"/>
  <c r="AX98" i="6" a="1"/>
  <c r="AX98" i="6" s="1"/>
  <c r="AS98" i="6" a="1"/>
  <c r="AS98" i="6" s="1"/>
  <c r="AT98" i="6" a="1"/>
  <c r="AT98" i="6" s="1"/>
  <c r="AU98" i="6" a="1"/>
  <c r="AU98" i="6" s="1"/>
  <c r="AW98" i="6" a="1"/>
  <c r="AW98" i="6" s="1"/>
  <c r="AV98" i="6" a="1"/>
  <c r="AV98" i="6" s="1"/>
  <c r="AQ98" i="6"/>
  <c r="AX67" i="6" a="1"/>
  <c r="AX67" i="6" s="1"/>
  <c r="AS67" i="6" a="1"/>
  <c r="AS67" i="6" s="1"/>
  <c r="AT67" i="6" a="1"/>
  <c r="AT67" i="6" s="1"/>
  <c r="AU67" i="6" a="1"/>
  <c r="AU67" i="6" s="1"/>
  <c r="AV67" i="6" a="1"/>
  <c r="AV67" i="6" s="1"/>
  <c r="AR67" i="6" a="1"/>
  <c r="AR67" i="6" s="1"/>
  <c r="AW67" i="6" a="1"/>
  <c r="AW67" i="6" s="1"/>
  <c r="AQ67" i="6"/>
  <c r="AX179" i="6" a="1"/>
  <c r="AX179" i="6" s="1"/>
  <c r="AR179" i="6" a="1"/>
  <c r="AR179" i="6" s="1"/>
  <c r="AS179" i="6" a="1"/>
  <c r="AS179" i="6" s="1"/>
  <c r="AT179" i="6" a="1"/>
  <c r="AT179" i="6" s="1"/>
  <c r="AU179" i="6" a="1"/>
  <c r="AU179" i="6" s="1"/>
  <c r="AW179" i="6" a="1"/>
  <c r="AW179" i="6" s="1"/>
  <c r="AV179" i="6" a="1"/>
  <c r="AV179" i="6" s="1"/>
  <c r="AQ179" i="6"/>
  <c r="AV185" i="6" a="1"/>
  <c r="AV185" i="6" s="1"/>
  <c r="AW185" i="6" a="1"/>
  <c r="AW185" i="6" s="1"/>
  <c r="AX185" i="6" a="1"/>
  <c r="AX185" i="6" s="1"/>
  <c r="AR185" i="6" a="1"/>
  <c r="AR185" i="6" s="1"/>
  <c r="AS185" i="6" a="1"/>
  <c r="AS185" i="6" s="1"/>
  <c r="AT185" i="6" a="1"/>
  <c r="AT185" i="6" s="1"/>
  <c r="AU185" i="6" a="1"/>
  <c r="AU185" i="6" s="1"/>
  <c r="AQ185" i="6"/>
  <c r="AW77" i="6" a="1"/>
  <c r="AW77" i="6" s="1"/>
  <c r="AT77" i="6" a="1"/>
  <c r="AT77" i="6" s="1"/>
  <c r="AS77" i="6" a="1"/>
  <c r="AS77" i="6" s="1"/>
  <c r="AR77" i="6" a="1"/>
  <c r="AR77" i="6" s="1"/>
  <c r="AX77" i="6" a="1"/>
  <c r="AX77" i="6" s="1"/>
  <c r="AU77" i="6" a="1"/>
  <c r="AU77" i="6" s="1"/>
  <c r="AV77" i="6" a="1"/>
  <c r="AV77" i="6" s="1"/>
  <c r="AQ77" i="6"/>
  <c r="AW101" i="6" a="1"/>
  <c r="AW101" i="6" s="1"/>
  <c r="AS101" i="6" a="1"/>
  <c r="AS101" i="6" s="1"/>
  <c r="AX101" i="6" a="1"/>
  <c r="AX101" i="6" s="1"/>
  <c r="AT101" i="6" a="1"/>
  <c r="AT101" i="6" s="1"/>
  <c r="AU101" i="6" a="1"/>
  <c r="AU101" i="6" s="1"/>
  <c r="AV101" i="6" a="1"/>
  <c r="AV101" i="6" s="1"/>
  <c r="AR101" i="6" a="1"/>
  <c r="AR101" i="6" s="1"/>
  <c r="AQ101" i="6"/>
  <c r="AW200" i="6" a="1"/>
  <c r="AW200" i="6" s="1"/>
  <c r="AU200" i="6" a="1"/>
  <c r="AU200" i="6" s="1"/>
  <c r="AX200" i="6" a="1"/>
  <c r="AX200" i="6" s="1"/>
  <c r="AR200" i="6" a="1"/>
  <c r="AR200" i="6" s="1"/>
  <c r="AV200" i="6" a="1"/>
  <c r="AV200" i="6" s="1"/>
  <c r="AS200" i="6" a="1"/>
  <c r="AS200" i="6" s="1"/>
  <c r="AT200" i="6" a="1"/>
  <c r="AT200" i="6" s="1"/>
  <c r="AQ200" i="6"/>
  <c r="AV81" i="6" a="1"/>
  <c r="AV81" i="6" s="1"/>
  <c r="AW81" i="6" a="1"/>
  <c r="AW81" i="6" s="1"/>
  <c r="AU81" i="6" a="1"/>
  <c r="AU81" i="6" s="1"/>
  <c r="AX81" i="6" a="1"/>
  <c r="AX81" i="6" s="1"/>
  <c r="AR81" i="6" a="1"/>
  <c r="AR81" i="6" s="1"/>
  <c r="AS81" i="6" a="1"/>
  <c r="AS81" i="6" s="1"/>
  <c r="AT81" i="6" a="1"/>
  <c r="AT81" i="6" s="1"/>
  <c r="AQ81" i="6"/>
  <c r="AW151" i="6" a="1"/>
  <c r="AW151" i="6" s="1"/>
  <c r="AS151" i="6" a="1"/>
  <c r="AS151" i="6" s="1"/>
  <c r="AR151" i="6" a="1"/>
  <c r="AR151" i="6" s="1"/>
  <c r="AX151" i="6" a="1"/>
  <c r="AX151" i="6" s="1"/>
  <c r="AT151" i="6" a="1"/>
  <c r="AT151" i="6" s="1"/>
  <c r="AU151" i="6" a="1"/>
  <c r="AU151" i="6" s="1"/>
  <c r="AV151" i="6" a="1"/>
  <c r="AV151" i="6" s="1"/>
  <c r="AQ151" i="6"/>
  <c r="AW106" i="6" a="1"/>
  <c r="AW106" i="6" s="1"/>
  <c r="AR106" i="6" a="1"/>
  <c r="AR106" i="6" s="1"/>
  <c r="AX106" i="6" a="1"/>
  <c r="AX106" i="6" s="1"/>
  <c r="AS106" i="6" a="1"/>
  <c r="AS106" i="6" s="1"/>
  <c r="AT106" i="6" a="1"/>
  <c r="AT106" i="6" s="1"/>
  <c r="AU106" i="6" a="1"/>
  <c r="AU106" i="6" s="1"/>
  <c r="AV106" i="6" a="1"/>
  <c r="AV106" i="6" s="1"/>
  <c r="AQ106" i="6"/>
  <c r="AX131" i="6" a="1"/>
  <c r="AX131" i="6" s="1"/>
  <c r="AS131" i="6" a="1"/>
  <c r="AS131" i="6" s="1"/>
  <c r="AT131" i="6" a="1"/>
  <c r="AT131" i="6" s="1"/>
  <c r="AU131" i="6" a="1"/>
  <c r="AU131" i="6" s="1"/>
  <c r="AW131" i="6" a="1"/>
  <c r="AW131" i="6" s="1"/>
  <c r="AR131" i="6" a="1"/>
  <c r="AR131" i="6" s="1"/>
  <c r="AV131" i="6" a="1"/>
  <c r="AV131" i="6" s="1"/>
  <c r="AQ131" i="6"/>
  <c r="AR90" i="6" a="1"/>
  <c r="AR90" i="6" s="1"/>
  <c r="AS90" i="6" a="1"/>
  <c r="AS90" i="6" s="1"/>
  <c r="AX90" i="6" a="1"/>
  <c r="AX90" i="6" s="1"/>
  <c r="AT90" i="6" a="1"/>
  <c r="AT90" i="6" s="1"/>
  <c r="AU90" i="6" a="1"/>
  <c r="AU90" i="6" s="1"/>
  <c r="AV90" i="6" a="1"/>
  <c r="AV90" i="6" s="1"/>
  <c r="AW90" i="6" a="1"/>
  <c r="AW90" i="6" s="1"/>
  <c r="AQ90" i="6"/>
  <c r="AX209" i="6" a="1"/>
  <c r="AX209" i="6" s="1"/>
  <c r="AT209" i="6" a="1"/>
  <c r="AT209" i="6" s="1"/>
  <c r="AS209" i="6" a="1"/>
  <c r="AS209" i="6" s="1"/>
  <c r="AU209" i="6" a="1"/>
  <c r="AU209" i="6" s="1"/>
  <c r="AR209" i="6" a="1"/>
  <c r="AR209" i="6" s="1"/>
  <c r="AV209" i="6" a="1"/>
  <c r="AV209" i="6" s="1"/>
  <c r="AW209" i="6" a="1"/>
  <c r="AW209" i="6" s="1"/>
  <c r="AQ209" i="6"/>
  <c r="AU164" i="6" a="1"/>
  <c r="AU164" i="6" s="1"/>
  <c r="AV164" i="6" a="1"/>
  <c r="AV164" i="6" s="1"/>
  <c r="AW164" i="6" a="1"/>
  <c r="AW164" i="6" s="1"/>
  <c r="AR164" i="6" a="1"/>
  <c r="AR164" i="6" s="1"/>
  <c r="AT164" i="6" a="1"/>
  <c r="AT164" i="6" s="1"/>
  <c r="AX164" i="6" a="1"/>
  <c r="AX164" i="6" s="1"/>
  <c r="AS164" i="6" a="1"/>
  <c r="AS164" i="6" s="1"/>
  <c r="AQ164" i="6"/>
  <c r="I44" i="17"/>
  <c r="I24" i="17"/>
  <c r="I23" i="17"/>
  <c r="AQ186" i="6"/>
  <c r="AQ78" i="6"/>
  <c r="AT196" i="6" a="1"/>
  <c r="AT196" i="6" s="1"/>
  <c r="AS196" i="6" a="1"/>
  <c r="AS196" i="6" s="1"/>
  <c r="AV196" i="6" a="1"/>
  <c r="AV196" i="6" s="1"/>
  <c r="AW196" i="6" a="1"/>
  <c r="AW196" i="6" s="1"/>
  <c r="AX196" i="6" a="1"/>
  <c r="AX196" i="6" s="1"/>
  <c r="AU196" i="6" a="1"/>
  <c r="AU196" i="6" s="1"/>
  <c r="AR196" i="6" a="1"/>
  <c r="AR196" i="6" s="1"/>
  <c r="AQ196" i="6"/>
  <c r="AV186" i="6" a="1"/>
  <c r="AV186" i="6" s="1"/>
  <c r="AX186" i="6" a="1"/>
  <c r="AX186" i="6" s="1"/>
  <c r="AR186" i="6" a="1"/>
  <c r="AR186" i="6" s="1"/>
  <c r="AU186" i="6" a="1"/>
  <c r="AU186" i="6" s="1"/>
  <c r="AT186" i="6" a="1"/>
  <c r="AT186" i="6" s="1"/>
  <c r="AS186" i="6" a="1"/>
  <c r="AS186" i="6" s="1"/>
  <c r="AW186" i="6" a="1"/>
  <c r="AW186" i="6" s="1"/>
  <c r="AT210" i="6" a="1"/>
  <c r="AT210" i="6" s="1"/>
  <c r="AU210" i="6" a="1"/>
  <c r="AU210" i="6" s="1"/>
  <c r="AV210" i="6" a="1"/>
  <c r="AV210" i="6" s="1"/>
  <c r="AW210" i="6" a="1"/>
  <c r="AW210" i="6" s="1"/>
  <c r="AX210" i="6" a="1"/>
  <c r="AX210" i="6" s="1"/>
  <c r="AS210" i="6" a="1"/>
  <c r="AS210" i="6" s="1"/>
  <c r="AR210" i="6" a="1"/>
  <c r="AR210" i="6" s="1"/>
  <c r="AQ210" i="6"/>
  <c r="AV201" i="6" a="1"/>
  <c r="AV201" i="6" s="1"/>
  <c r="AU201" i="6" a="1"/>
  <c r="AU201" i="6" s="1"/>
  <c r="AW201" i="6" a="1"/>
  <c r="AW201" i="6" s="1"/>
  <c r="AR201" i="6" a="1"/>
  <c r="AR201" i="6" s="1"/>
  <c r="AX201" i="6" a="1"/>
  <c r="AX201" i="6" s="1"/>
  <c r="AT201" i="6" a="1"/>
  <c r="AT201" i="6" s="1"/>
  <c r="AS201" i="6" a="1"/>
  <c r="AS201" i="6" s="1"/>
  <c r="AQ201" i="6"/>
  <c r="AS171" i="6" a="1"/>
  <c r="AS171" i="6" s="1"/>
  <c r="AT171" i="6" a="1"/>
  <c r="AT171" i="6" s="1"/>
  <c r="AU171" i="6" a="1"/>
  <c r="AU171" i="6" s="1"/>
  <c r="AV171" i="6" a="1"/>
  <c r="AV171" i="6" s="1"/>
  <c r="AW171" i="6" a="1"/>
  <c r="AW171" i="6" s="1"/>
  <c r="AX171" i="6" a="1"/>
  <c r="AX171" i="6" s="1"/>
  <c r="AR171" i="6" a="1"/>
  <c r="AR171" i="6" s="1"/>
  <c r="AQ171" i="6"/>
  <c r="AV78" i="6" a="1"/>
  <c r="AV78" i="6" s="1"/>
  <c r="AW78" i="6" a="1"/>
  <c r="AW78" i="6" s="1"/>
  <c r="AX78" i="6" a="1"/>
  <c r="AX78" i="6" s="1"/>
  <c r="AR78" i="6" a="1"/>
  <c r="AR78" i="6" s="1"/>
  <c r="AS78" i="6" a="1"/>
  <c r="AS78" i="6" s="1"/>
  <c r="AT78" i="6" a="1"/>
  <c r="AT78" i="6" s="1"/>
  <c r="AU78" i="6" a="1"/>
  <c r="AU78" i="6" s="1"/>
  <c r="AW52" i="6" a="1"/>
  <c r="AW52" i="6" s="1"/>
  <c r="AX52" i="6" a="1"/>
  <c r="AX52" i="6" s="1"/>
  <c r="AS52" i="6" a="1"/>
  <c r="AS52" i="6" s="1"/>
  <c r="AU52" i="6" a="1"/>
  <c r="AU52" i="6" s="1"/>
  <c r="AT52" i="6" a="1"/>
  <c r="AT52" i="6" s="1"/>
  <c r="AV52" i="6" a="1"/>
  <c r="AV52" i="6" s="1"/>
  <c r="AR52" i="6" a="1"/>
  <c r="AR52" i="6" s="1"/>
  <c r="AQ52" i="6"/>
  <c r="AX91" i="6" a="1"/>
  <c r="AX91" i="6" s="1"/>
  <c r="AS91" i="6" a="1"/>
  <c r="AS91" i="6" s="1"/>
  <c r="AT91" i="6" a="1"/>
  <c r="AT91" i="6" s="1"/>
  <c r="AR91" i="6" a="1"/>
  <c r="AR91" i="6" s="1"/>
  <c r="AU91" i="6" a="1"/>
  <c r="AU91" i="6" s="1"/>
  <c r="AV91" i="6" a="1"/>
  <c r="AV91" i="6" s="1"/>
  <c r="AW91" i="6" a="1"/>
  <c r="AW91" i="6" s="1"/>
  <c r="AQ91" i="6"/>
  <c r="AU68" i="6" a="1"/>
  <c r="AU68" i="6" s="1"/>
  <c r="AR68" i="6" a="1"/>
  <c r="AR68" i="6" s="1"/>
  <c r="AV68" i="6" a="1"/>
  <c r="AV68" i="6" s="1"/>
  <c r="AW68" i="6" a="1"/>
  <c r="AW68" i="6" s="1"/>
  <c r="AX68" i="6" a="1"/>
  <c r="AX68" i="6" s="1"/>
  <c r="AS68" i="6" a="1"/>
  <c r="AS68" i="6" s="1"/>
  <c r="AT68" i="6" a="1"/>
  <c r="AT68" i="6" s="1"/>
  <c r="AQ68" i="6"/>
  <c r="AX132" i="6" a="1"/>
  <c r="AX132" i="6" s="1"/>
  <c r="AT132" i="6" a="1"/>
  <c r="AT132" i="6" s="1"/>
  <c r="AU132" i="6" a="1"/>
  <c r="AU132" i="6" s="1"/>
  <c r="AV132" i="6" a="1"/>
  <c r="AV132" i="6" s="1"/>
  <c r="AS132" i="6" a="1"/>
  <c r="AS132" i="6" s="1"/>
  <c r="AR132" i="6" a="1"/>
  <c r="AR132" i="6" s="1"/>
  <c r="AW132" i="6" a="1"/>
  <c r="AW132" i="6" s="1"/>
  <c r="AQ132" i="6"/>
  <c r="AU82" i="6" a="1"/>
  <c r="AU82" i="6" s="1"/>
  <c r="AV82" i="6" a="1"/>
  <c r="AV82" i="6" s="1"/>
  <c r="AW82" i="6" a="1"/>
  <c r="AW82" i="6" s="1"/>
  <c r="AR82" i="6" a="1"/>
  <c r="AR82" i="6" s="1"/>
  <c r="AX82" i="6" a="1"/>
  <c r="AX82" i="6" s="1"/>
  <c r="AT82" i="6" a="1"/>
  <c r="AT82" i="6" s="1"/>
  <c r="AS82" i="6" a="1"/>
  <c r="AS82" i="6" s="1"/>
  <c r="AQ82" i="6"/>
  <c r="AT180" i="6" a="1"/>
  <c r="AT180" i="6" s="1"/>
  <c r="AU180" i="6" a="1"/>
  <c r="AU180" i="6" s="1"/>
  <c r="AV180" i="6" a="1"/>
  <c r="AV180" i="6" s="1"/>
  <c r="AW180" i="6" a="1"/>
  <c r="AW180" i="6" s="1"/>
  <c r="AX180" i="6" a="1"/>
  <c r="AX180" i="6" s="1"/>
  <c r="AR180" i="6" a="1"/>
  <c r="AR180" i="6" s="1"/>
  <c r="AS180" i="6" a="1"/>
  <c r="AS180" i="6" s="1"/>
  <c r="AQ180" i="6"/>
  <c r="AT152" i="6" a="1"/>
  <c r="AT152" i="6" s="1"/>
  <c r="AU152" i="6" a="1"/>
  <c r="AU152" i="6" s="1"/>
  <c r="AV152" i="6" a="1"/>
  <c r="AV152" i="6" s="1"/>
  <c r="AW152" i="6" a="1"/>
  <c r="AW152" i="6" s="1"/>
  <c r="AR152" i="6" a="1"/>
  <c r="AR152" i="6" s="1"/>
  <c r="AX152" i="6" a="1"/>
  <c r="AX152" i="6" s="1"/>
  <c r="AS152" i="6" a="1"/>
  <c r="AS152" i="6" s="1"/>
  <c r="AQ152" i="6"/>
  <c r="AQ87" i="6"/>
  <c r="AO155" i="6"/>
  <c r="AO100" i="6"/>
  <c r="AQ202" i="6"/>
  <c r="AO86" i="6"/>
  <c r="AO166" i="6"/>
  <c r="AO158" i="6"/>
  <c r="AQ53" i="6"/>
  <c r="AQ109" i="6"/>
  <c r="AO93" i="6"/>
  <c r="AO84" i="6"/>
  <c r="AO181" i="6"/>
  <c r="AO140" i="6"/>
  <c r="AQ103" i="6"/>
  <c r="AQ198" i="6"/>
  <c r="AQ187" i="6"/>
  <c r="AQ142" i="6"/>
  <c r="AO199" i="6"/>
  <c r="AO145" i="6"/>
  <c r="AO170" i="6"/>
  <c r="AO69" i="6"/>
  <c r="AO169" i="6"/>
  <c r="AO85" i="6"/>
  <c r="AO83" i="6"/>
  <c r="AO79" i="6"/>
  <c r="AO153" i="6"/>
  <c r="AQ137" i="6"/>
  <c r="AQ215" i="6"/>
  <c r="AQ154" i="6"/>
  <c r="AQ110" i="6"/>
  <c r="AQ80" i="6"/>
  <c r="AQ146" i="6"/>
  <c r="AO108" i="6"/>
  <c r="AQ88" i="6"/>
  <c r="AQ165" i="6"/>
  <c r="AQ188" i="6"/>
  <c r="AQ197" i="6"/>
  <c r="AQ135" i="6"/>
  <c r="AQ133" i="6"/>
  <c r="AO139" i="6"/>
  <c r="AO102" i="6"/>
  <c r="AO141" i="6"/>
  <c r="AO95" i="6"/>
  <c r="AO168" i="6"/>
  <c r="AO99" i="6"/>
  <c r="AO138" i="6"/>
  <c r="AO94" i="6"/>
  <c r="AO167" i="6"/>
  <c r="AO104" i="6"/>
  <c r="AQ157" i="6"/>
  <c r="AQ172" i="6"/>
  <c r="AQ150" i="6"/>
  <c r="AQ134" i="6"/>
  <c r="AQ136" i="6"/>
  <c r="AQ156" i="6"/>
  <c r="AQ92" i="6"/>
  <c r="AQ107" i="6"/>
  <c r="AS214" i="6" a="1"/>
  <c r="AS214" i="6" s="1"/>
  <c r="AT214" i="6" a="1"/>
  <c r="AT214" i="6" s="1"/>
  <c r="AU214" i="6" a="1"/>
  <c r="AU214" i="6" s="1"/>
  <c r="AR214" i="6" a="1"/>
  <c r="AR214" i="6" s="1"/>
  <c r="AV214" i="6" a="1"/>
  <c r="AV214" i="6" s="1"/>
  <c r="AW214" i="6" a="1"/>
  <c r="AW214" i="6" s="1"/>
  <c r="AX214" i="6" a="1"/>
  <c r="AX214" i="6" s="1"/>
  <c r="AO213" i="6"/>
  <c r="AO216" i="6"/>
  <c r="AV213" i="6" a="1"/>
  <c r="AV213" i="6" s="1"/>
  <c r="AW213" i="6" a="1"/>
  <c r="AW213" i="6" s="1"/>
  <c r="AR213" i="6" a="1"/>
  <c r="AR213" i="6" s="1"/>
  <c r="AX213" i="6" a="1"/>
  <c r="AX213" i="6" s="1"/>
  <c r="AS213" i="6" a="1"/>
  <c r="AS213" i="6" s="1"/>
  <c r="AT213" i="6" a="1"/>
  <c r="AT213" i="6" s="1"/>
  <c r="AU213" i="6" a="1"/>
  <c r="AU213" i="6" s="1"/>
  <c r="AO211" i="6"/>
  <c r="AT216" i="6" a="1"/>
  <c r="AT216" i="6" s="1"/>
  <c r="AV216" i="6" a="1"/>
  <c r="AV216" i="6" s="1"/>
  <c r="AU216" i="6" a="1"/>
  <c r="AU216" i="6" s="1"/>
  <c r="AW216" i="6" a="1"/>
  <c r="AW216" i="6" s="1"/>
  <c r="AX216" i="6" a="1"/>
  <c r="AX216" i="6" s="1"/>
  <c r="AR216" i="6" a="1"/>
  <c r="AR216" i="6" s="1"/>
  <c r="AS216" i="6" a="1"/>
  <c r="AS216" i="6" s="1"/>
  <c r="AT211" i="6" a="1"/>
  <c r="AT211" i="6" s="1"/>
  <c r="AU211" i="6" a="1"/>
  <c r="AU211" i="6" s="1"/>
  <c r="AW211" i="6" a="1"/>
  <c r="AW211" i="6" s="1"/>
  <c r="AV211" i="6" a="1"/>
  <c r="AV211" i="6" s="1"/>
  <c r="AR211" i="6" a="1"/>
  <c r="AR211" i="6" s="1"/>
  <c r="AX211" i="6" a="1"/>
  <c r="AX211" i="6" s="1"/>
  <c r="AS211" i="6" a="1"/>
  <c r="AS211" i="6" s="1"/>
  <c r="AO212" i="6"/>
  <c r="AV212" i="6" a="1"/>
  <c r="AV212" i="6" s="1"/>
  <c r="AW212" i="6" a="1"/>
  <c r="AW212" i="6" s="1"/>
  <c r="AX212" i="6" a="1"/>
  <c r="AX212" i="6" s="1"/>
  <c r="AU212" i="6" a="1"/>
  <c r="AU212" i="6" s="1"/>
  <c r="AR212" i="6" a="1"/>
  <c r="AR212" i="6" s="1"/>
  <c r="AS212" i="6" a="1"/>
  <c r="AS212" i="6" s="1"/>
  <c r="AT212" i="6" a="1"/>
  <c r="AT212" i="6" s="1"/>
  <c r="AO214" i="6"/>
  <c r="AW103" i="6" a="1"/>
  <c r="AW103" i="6" s="1"/>
  <c r="AR103" i="6" a="1"/>
  <c r="AR103" i="6" s="1"/>
  <c r="AX103" i="6" a="1"/>
  <c r="AX103" i="6" s="1"/>
  <c r="AS103" i="6" a="1"/>
  <c r="AS103" i="6" s="1"/>
  <c r="AT103" i="6" a="1"/>
  <c r="AT103" i="6" s="1"/>
  <c r="AU103" i="6" a="1"/>
  <c r="AU103" i="6" s="1"/>
  <c r="AV103" i="6" a="1"/>
  <c r="AV103" i="6" s="1"/>
  <c r="AV134" i="6" a="1"/>
  <c r="AV134" i="6" s="1"/>
  <c r="AW134" i="6" a="1"/>
  <c r="AW134" i="6" s="1"/>
  <c r="AR134" i="6" a="1"/>
  <c r="AR134" i="6" s="1"/>
  <c r="AX134" i="6" a="1"/>
  <c r="AX134" i="6" s="1"/>
  <c r="AS134" i="6" a="1"/>
  <c r="AS134" i="6" s="1"/>
  <c r="AT134" i="6" a="1"/>
  <c r="AT134" i="6" s="1"/>
  <c r="AU134" i="6" a="1"/>
  <c r="AU134" i="6" s="1"/>
  <c r="AR136" i="6" a="1"/>
  <c r="AR136" i="6" s="1"/>
  <c r="AS136" i="6" a="1"/>
  <c r="AS136" i="6" s="1"/>
  <c r="AT136" i="6" a="1"/>
  <c r="AT136" i="6" s="1"/>
  <c r="AU136" i="6" a="1"/>
  <c r="AU136" i="6" s="1"/>
  <c r="AV136" i="6" a="1"/>
  <c r="AV136" i="6" s="1"/>
  <c r="AW136" i="6" a="1"/>
  <c r="AW136" i="6" s="1"/>
  <c r="AX136" i="6" a="1"/>
  <c r="AX136" i="6" s="1"/>
  <c r="AS93" i="6" a="1"/>
  <c r="AS93" i="6" s="1"/>
  <c r="AT93" i="6" a="1"/>
  <c r="AT93" i="6" s="1"/>
  <c r="AU93" i="6" a="1"/>
  <c r="AU93" i="6" s="1"/>
  <c r="AV93" i="6" a="1"/>
  <c r="AV93" i="6" s="1"/>
  <c r="AW93" i="6" a="1"/>
  <c r="AW93" i="6" s="1"/>
  <c r="AX93" i="6" a="1"/>
  <c r="AX93" i="6" s="1"/>
  <c r="AR93" i="6" a="1"/>
  <c r="AR93" i="6" s="1"/>
  <c r="AS100" i="6" a="1"/>
  <c r="AS100" i="6" s="1"/>
  <c r="AT100" i="6" a="1"/>
  <c r="AT100" i="6" s="1"/>
  <c r="AU100" i="6" a="1"/>
  <c r="AU100" i="6" s="1"/>
  <c r="AV100" i="6" a="1"/>
  <c r="AV100" i="6" s="1"/>
  <c r="AW100" i="6" a="1"/>
  <c r="AW100" i="6" s="1"/>
  <c r="AR100" i="6" a="1"/>
  <c r="AR100" i="6" s="1"/>
  <c r="AX100" i="6" a="1"/>
  <c r="AX100" i="6" s="1"/>
  <c r="AU141" i="6" a="1"/>
  <c r="AU141" i="6" s="1"/>
  <c r="AV141" i="6" a="1"/>
  <c r="AV141" i="6" s="1"/>
  <c r="AW141" i="6" a="1"/>
  <c r="AW141" i="6" s="1"/>
  <c r="AR141" i="6" a="1"/>
  <c r="AR141" i="6" s="1"/>
  <c r="AX141" i="6" a="1"/>
  <c r="AX141" i="6" s="1"/>
  <c r="AS141" i="6" a="1"/>
  <c r="AS141" i="6" s="1"/>
  <c r="AT141" i="6" a="1"/>
  <c r="AT141" i="6" s="1"/>
  <c r="AU110" i="6" a="1"/>
  <c r="AU110" i="6" s="1"/>
  <c r="AV110" i="6" a="1"/>
  <c r="AV110" i="6" s="1"/>
  <c r="AW110" i="6" a="1"/>
  <c r="AW110" i="6" s="1"/>
  <c r="AR110" i="6" a="1"/>
  <c r="AR110" i="6" s="1"/>
  <c r="AX110" i="6" a="1"/>
  <c r="AX110" i="6" s="1"/>
  <c r="AS110" i="6" a="1"/>
  <c r="AS110" i="6" s="1"/>
  <c r="AT110" i="6" a="1"/>
  <c r="AT110" i="6" s="1"/>
  <c r="AU95" i="6" a="1"/>
  <c r="AU95" i="6" s="1"/>
  <c r="AV95" i="6" a="1"/>
  <c r="AV95" i="6" s="1"/>
  <c r="AW95" i="6" a="1"/>
  <c r="AW95" i="6" s="1"/>
  <c r="AR95" i="6" a="1"/>
  <c r="AR95" i="6" s="1"/>
  <c r="AX95" i="6" a="1"/>
  <c r="AX95" i="6" s="1"/>
  <c r="AS95" i="6" a="1"/>
  <c r="AS95" i="6" s="1"/>
  <c r="AT95" i="6" a="1"/>
  <c r="AT95" i="6" s="1"/>
  <c r="AS198" i="6" a="1"/>
  <c r="AS198" i="6" s="1"/>
  <c r="AR198" i="6" a="1"/>
  <c r="AR198" i="6" s="1"/>
  <c r="AT198" i="6" a="1"/>
  <c r="AT198" i="6" s="1"/>
  <c r="AU198" i="6" a="1"/>
  <c r="AU198" i="6" s="1"/>
  <c r="AV198" i="6" a="1"/>
  <c r="AV198" i="6" s="1"/>
  <c r="AW198" i="6" a="1"/>
  <c r="AW198" i="6" s="1"/>
  <c r="AX198" i="6" a="1"/>
  <c r="AX198" i="6" s="1"/>
  <c r="AT139" i="6" a="1"/>
  <c r="AT139" i="6" s="1"/>
  <c r="AU139" i="6" a="1"/>
  <c r="AU139" i="6" s="1"/>
  <c r="AV139" i="6" a="1"/>
  <c r="AV139" i="6" s="1"/>
  <c r="AR139" i="6" a="1"/>
  <c r="AR139" i="6" s="1"/>
  <c r="AW139" i="6" a="1"/>
  <c r="AW139" i="6" s="1"/>
  <c r="AS139" i="6" a="1"/>
  <c r="AS139" i="6" s="1"/>
  <c r="AX139" i="6" a="1"/>
  <c r="AX139" i="6" s="1"/>
  <c r="AV138" i="6" a="1"/>
  <c r="AV138" i="6" s="1"/>
  <c r="AW138" i="6" a="1"/>
  <c r="AW138" i="6" s="1"/>
  <c r="AR138" i="6" a="1"/>
  <c r="AR138" i="6" s="1"/>
  <c r="AX138" i="6" a="1"/>
  <c r="AX138" i="6" s="1"/>
  <c r="AS138" i="6" a="1"/>
  <c r="AS138" i="6" s="1"/>
  <c r="AT138" i="6" a="1"/>
  <c r="AT138" i="6" s="1"/>
  <c r="AU138" i="6" a="1"/>
  <c r="AU138" i="6" s="1"/>
  <c r="AU150" i="6" a="1"/>
  <c r="AU150" i="6" s="1"/>
  <c r="AV150" i="6" a="1"/>
  <c r="AV150" i="6" s="1"/>
  <c r="AW150" i="6" a="1"/>
  <c r="AW150" i="6" s="1"/>
  <c r="AR150" i="6" a="1"/>
  <c r="AR150" i="6" s="1"/>
  <c r="AX150" i="6" a="1"/>
  <c r="AX150" i="6" s="1"/>
  <c r="AS150" i="6" a="1"/>
  <c r="AS150" i="6" s="1"/>
  <c r="AT150" i="6" a="1"/>
  <c r="AT150" i="6" s="1"/>
  <c r="AR94" i="6" a="1"/>
  <c r="AR94" i="6" s="1"/>
  <c r="AX94" i="6" a="1"/>
  <c r="AX94" i="6" s="1"/>
  <c r="AS94" i="6" a="1"/>
  <c r="AS94" i="6" s="1"/>
  <c r="AT94" i="6" a="1"/>
  <c r="AT94" i="6" s="1"/>
  <c r="AU94" i="6" a="1"/>
  <c r="AU94" i="6" s="1"/>
  <c r="AV94" i="6" a="1"/>
  <c r="AV94" i="6" s="1"/>
  <c r="AW94" i="6" a="1"/>
  <c r="AW94" i="6" s="1"/>
  <c r="AS166" i="6" a="1"/>
  <c r="AS166" i="6" s="1"/>
  <c r="AT166" i="6" a="1"/>
  <c r="AT166" i="6" s="1"/>
  <c r="AU166" i="6" a="1"/>
  <c r="AU166" i="6" s="1"/>
  <c r="AV166" i="6" a="1"/>
  <c r="AV166" i="6" s="1"/>
  <c r="AW166" i="6" a="1"/>
  <c r="AW166" i="6" s="1"/>
  <c r="AR166" i="6" a="1"/>
  <c r="AR166" i="6" s="1"/>
  <c r="AX166" i="6" a="1"/>
  <c r="AX166" i="6" s="1"/>
  <c r="AV167" i="6" a="1"/>
  <c r="AV167" i="6" s="1"/>
  <c r="AR167" i="6" a="1"/>
  <c r="AR167" i="6" s="1"/>
  <c r="AW167" i="6" a="1"/>
  <c r="AW167" i="6" s="1"/>
  <c r="AS167" i="6" a="1"/>
  <c r="AS167" i="6" s="1"/>
  <c r="AX167" i="6" a="1"/>
  <c r="AX167" i="6" s="1"/>
  <c r="AT167" i="6" a="1"/>
  <c r="AT167" i="6" s="1"/>
  <c r="AU167" i="6" a="1"/>
  <c r="AU167" i="6" s="1"/>
  <c r="AT99" i="6" a="1"/>
  <c r="AT99" i="6" s="1"/>
  <c r="AU99" i="6" a="1"/>
  <c r="AU99" i="6" s="1"/>
  <c r="AV99" i="6" a="1"/>
  <c r="AV99" i="6" s="1"/>
  <c r="AW99" i="6" a="1"/>
  <c r="AW99" i="6" s="1"/>
  <c r="AR99" i="6" a="1"/>
  <c r="AR99" i="6" s="1"/>
  <c r="AX99" i="6" a="1"/>
  <c r="AX99" i="6" s="1"/>
  <c r="AS99" i="6" a="1"/>
  <c r="AS99" i="6" s="1"/>
  <c r="AS84" i="6" a="1"/>
  <c r="AS84" i="6" s="1"/>
  <c r="AT84" i="6" a="1"/>
  <c r="AT84" i="6" s="1"/>
  <c r="AU84" i="6" a="1"/>
  <c r="AU84" i="6" s="1"/>
  <c r="AV84" i="6" a="1"/>
  <c r="AV84" i="6" s="1"/>
  <c r="AW84" i="6" a="1"/>
  <c r="AW84" i="6" s="1"/>
  <c r="AX84" i="6" a="1"/>
  <c r="AX84" i="6" s="1"/>
  <c r="AR84" i="6" a="1"/>
  <c r="AR84" i="6" s="1"/>
  <c r="AS158" i="6" a="1"/>
  <c r="AS158" i="6" s="1"/>
  <c r="AT158" i="6" a="1"/>
  <c r="AT158" i="6" s="1"/>
  <c r="AU158" i="6" a="1"/>
  <c r="AU158" i="6" s="1"/>
  <c r="AV158" i="6" a="1"/>
  <c r="AV158" i="6" s="1"/>
  <c r="AW158" i="6" a="1"/>
  <c r="AW158" i="6" s="1"/>
  <c r="AR158" i="6" a="1"/>
  <c r="AR158" i="6" s="1"/>
  <c r="AX158" i="6" a="1"/>
  <c r="AX158" i="6" s="1"/>
  <c r="AU157" i="6" a="1"/>
  <c r="AU157" i="6" s="1"/>
  <c r="AV157" i="6" a="1"/>
  <c r="AV157" i="6" s="1"/>
  <c r="AW157" i="6" a="1"/>
  <c r="AW157" i="6" s="1"/>
  <c r="AR157" i="6" a="1"/>
  <c r="AR157" i="6" s="1"/>
  <c r="AX157" i="6" a="1"/>
  <c r="AX157" i="6" s="1"/>
  <c r="AS157" i="6" a="1"/>
  <c r="AS157" i="6" s="1"/>
  <c r="AT157" i="6" a="1"/>
  <c r="AT157" i="6" s="1"/>
  <c r="AW156" i="6" a="1"/>
  <c r="AW156" i="6" s="1"/>
  <c r="AR156" i="6" a="1"/>
  <c r="AR156" i="6" s="1"/>
  <c r="AX156" i="6" a="1"/>
  <c r="AX156" i="6" s="1"/>
  <c r="AS156" i="6" a="1"/>
  <c r="AS156" i="6" s="1"/>
  <c r="AT156" i="6" a="1"/>
  <c r="AT156" i="6" s="1"/>
  <c r="AU156" i="6" a="1"/>
  <c r="AU156" i="6" s="1"/>
  <c r="AV156" i="6" a="1"/>
  <c r="AV156" i="6" s="1"/>
  <c r="AU104" i="6" a="1"/>
  <c r="AU104" i="6" s="1"/>
  <c r="AV104" i="6" a="1"/>
  <c r="AV104" i="6" s="1"/>
  <c r="AR104" i="6" a="1"/>
  <c r="AR104" i="6" s="1"/>
  <c r="AW104" i="6" a="1"/>
  <c r="AW104" i="6" s="1"/>
  <c r="AX104" i="6" a="1"/>
  <c r="AX104" i="6" s="1"/>
  <c r="AS104" i="6" a="1"/>
  <c r="AS104" i="6" s="1"/>
  <c r="AT104" i="6" a="1"/>
  <c r="AT104" i="6" s="1"/>
  <c r="AV154" i="6" a="1"/>
  <c r="AV154" i="6" s="1"/>
  <c r="AW154" i="6" a="1"/>
  <c r="AW154" i="6" s="1"/>
  <c r="AR154" i="6" a="1"/>
  <c r="AR154" i="6" s="1"/>
  <c r="AX154" i="6" a="1"/>
  <c r="AX154" i="6" s="1"/>
  <c r="AS154" i="6" a="1"/>
  <c r="AS154" i="6" s="1"/>
  <c r="AT154" i="6" a="1"/>
  <c r="AT154" i="6" s="1"/>
  <c r="AU154" i="6" a="1"/>
  <c r="AU154" i="6" s="1"/>
  <c r="AT88" i="6" a="1"/>
  <c r="AT88" i="6" s="1"/>
  <c r="AU88" i="6" a="1"/>
  <c r="AU88" i="6" s="1"/>
  <c r="AV88" i="6" a="1"/>
  <c r="AV88" i="6" s="1"/>
  <c r="AW88" i="6" a="1"/>
  <c r="AW88" i="6" s="1"/>
  <c r="AR88" i="6" a="1"/>
  <c r="AR88" i="6" s="1"/>
  <c r="AX88" i="6" a="1"/>
  <c r="AX88" i="6" s="1"/>
  <c r="AS88" i="6" a="1"/>
  <c r="AS88" i="6" s="1"/>
  <c r="AS102" i="6" a="1"/>
  <c r="AS102" i="6" s="1"/>
  <c r="AT102" i="6" a="1"/>
  <c r="AT102" i="6" s="1"/>
  <c r="AU102" i="6" a="1"/>
  <c r="AU102" i="6" s="1"/>
  <c r="AV102" i="6" a="1"/>
  <c r="AV102" i="6" s="1"/>
  <c r="AW102" i="6" a="1"/>
  <c r="AW102" i="6" s="1"/>
  <c r="AR102" i="6" a="1"/>
  <c r="AR102" i="6" s="1"/>
  <c r="AX102" i="6" a="1"/>
  <c r="AX102" i="6" s="1"/>
  <c r="AR215" i="6" a="1"/>
  <c r="AR215" i="6" s="1"/>
  <c r="AX215" i="6" a="1"/>
  <c r="AX215" i="6" s="1"/>
  <c r="AW215" i="6" a="1"/>
  <c r="AW215" i="6" s="1"/>
  <c r="AS215" i="6" a="1"/>
  <c r="AS215" i="6" s="1"/>
  <c r="AT215" i="6" a="1"/>
  <c r="AT215" i="6" s="1"/>
  <c r="AU215" i="6" a="1"/>
  <c r="AU215" i="6" s="1"/>
  <c r="AV215" i="6" a="1"/>
  <c r="AV215" i="6" s="1"/>
  <c r="AR199" i="6" a="1"/>
  <c r="AR199" i="6" s="1"/>
  <c r="AX199" i="6" a="1"/>
  <c r="AX199" i="6" s="1"/>
  <c r="AS199" i="6" a="1"/>
  <c r="AS199" i="6" s="1"/>
  <c r="AT199" i="6" a="1"/>
  <c r="AT199" i="6" s="1"/>
  <c r="AU199" i="6" a="1"/>
  <c r="AU199" i="6" s="1"/>
  <c r="AW199" i="6" a="1"/>
  <c r="AW199" i="6" s="1"/>
  <c r="AV199" i="6" a="1"/>
  <c r="AV199" i="6" s="1"/>
  <c r="AV170" i="6" a="1"/>
  <c r="AV170" i="6" s="1"/>
  <c r="AW170" i="6" a="1"/>
  <c r="AW170" i="6" s="1"/>
  <c r="AR170" i="6" a="1"/>
  <c r="AR170" i="6" s="1"/>
  <c r="AX170" i="6" a="1"/>
  <c r="AX170" i="6" s="1"/>
  <c r="AS170" i="6" a="1"/>
  <c r="AS170" i="6" s="1"/>
  <c r="AT170" i="6" a="1"/>
  <c r="AT170" i="6" s="1"/>
  <c r="AU170" i="6" a="1"/>
  <c r="AU170" i="6" s="1"/>
  <c r="AV86" i="6" a="1"/>
  <c r="AV86" i="6" s="1"/>
  <c r="AW86" i="6" a="1"/>
  <c r="AW86" i="6" s="1"/>
  <c r="AX86" i="6" a="1"/>
  <c r="AX86" i="6" s="1"/>
  <c r="AR86" i="6" a="1"/>
  <c r="AR86" i="6" s="1"/>
  <c r="AS86" i="6" a="1"/>
  <c r="AS86" i="6" s="1"/>
  <c r="AT86" i="6" a="1"/>
  <c r="AT86" i="6" s="1"/>
  <c r="AU86" i="6" a="1"/>
  <c r="AU86" i="6" s="1"/>
  <c r="AT146" i="6" a="1"/>
  <c r="AT146" i="6" s="1"/>
  <c r="AU146" i="6" a="1"/>
  <c r="AU146" i="6" s="1"/>
  <c r="AV146" i="6" a="1"/>
  <c r="AV146" i="6" s="1"/>
  <c r="AW146" i="6" a="1"/>
  <c r="AW146" i="6" s="1"/>
  <c r="AR146" i="6" a="1"/>
  <c r="AR146" i="6" s="1"/>
  <c r="AX146" i="6" a="1"/>
  <c r="AX146" i="6" s="1"/>
  <c r="AS146" i="6" a="1"/>
  <c r="AS146" i="6" s="1"/>
  <c r="AS108" i="6" a="1"/>
  <c r="AS108" i="6" s="1"/>
  <c r="AT108" i="6" a="1"/>
  <c r="AT108" i="6" s="1"/>
  <c r="AU108" i="6" a="1"/>
  <c r="AU108" i="6" s="1"/>
  <c r="AV108" i="6" a="1"/>
  <c r="AV108" i="6" s="1"/>
  <c r="AW108" i="6" a="1"/>
  <c r="AW108" i="6" s="1"/>
  <c r="AR108" i="6" a="1"/>
  <c r="AR108" i="6" s="1"/>
  <c r="AX108" i="6" a="1"/>
  <c r="AX108" i="6" s="1"/>
  <c r="AU107" i="6" a="1"/>
  <c r="AU107" i="6" s="1"/>
  <c r="AV107" i="6" a="1"/>
  <c r="AV107" i="6" s="1"/>
  <c r="AW107" i="6" a="1"/>
  <c r="AW107" i="6" s="1"/>
  <c r="AX107" i="6" a="1"/>
  <c r="AX107" i="6" s="1"/>
  <c r="AR107" i="6" a="1"/>
  <c r="AR107" i="6" s="1"/>
  <c r="AS107" i="6" a="1"/>
  <c r="AS107" i="6" s="1"/>
  <c r="AT107" i="6" a="1"/>
  <c r="AT107" i="6" s="1"/>
  <c r="AU168" i="6" a="1"/>
  <c r="AU168" i="6" s="1"/>
  <c r="AV168" i="6" a="1"/>
  <c r="AV168" i="6" s="1"/>
  <c r="AW168" i="6" a="1"/>
  <c r="AW168" i="6" s="1"/>
  <c r="AR168" i="6" a="1"/>
  <c r="AR168" i="6" s="1"/>
  <c r="AX168" i="6" a="1"/>
  <c r="AX168" i="6" s="1"/>
  <c r="AS168" i="6" a="1"/>
  <c r="AS168" i="6" s="1"/>
  <c r="AT168" i="6" a="1"/>
  <c r="AT168" i="6" s="1"/>
  <c r="AR133" i="6" a="1"/>
  <c r="AR133" i="6" s="1"/>
  <c r="AS133" i="6" a="1"/>
  <c r="AS133" i="6" s="1"/>
  <c r="AT133" i="6" a="1"/>
  <c r="AT133" i="6" s="1"/>
  <c r="AU133" i="6" a="1"/>
  <c r="AU133" i="6" s="1"/>
  <c r="AV133" i="6" a="1"/>
  <c r="AV133" i="6" s="1"/>
  <c r="AW133" i="6" a="1"/>
  <c r="AW133" i="6" s="1"/>
  <c r="AX133" i="6" a="1"/>
  <c r="AX133" i="6" s="1"/>
  <c r="AT135" i="6" a="1"/>
  <c r="AT135" i="6" s="1"/>
  <c r="AU135" i="6" a="1"/>
  <c r="AU135" i="6" s="1"/>
  <c r="AV135" i="6" a="1"/>
  <c r="AV135" i="6" s="1"/>
  <c r="AW135" i="6" a="1"/>
  <c r="AW135" i="6" s="1"/>
  <c r="AX135" i="6" a="1"/>
  <c r="AX135" i="6" s="1"/>
  <c r="AR135" i="6" a="1"/>
  <c r="AR135" i="6" s="1"/>
  <c r="AS135" i="6" a="1"/>
  <c r="AS135" i="6" s="1"/>
  <c r="AT87" i="6" a="1"/>
  <c r="AT87" i="6" s="1"/>
  <c r="AU87" i="6" a="1"/>
  <c r="AU87" i="6" s="1"/>
  <c r="AV87" i="6" a="1"/>
  <c r="AV87" i="6" s="1"/>
  <c r="AW87" i="6" a="1"/>
  <c r="AW87" i="6" s="1"/>
  <c r="AR87" i="6" a="1"/>
  <c r="AR87" i="6" s="1"/>
  <c r="AX87" i="6" a="1"/>
  <c r="AX87" i="6" s="1"/>
  <c r="AS87" i="6" a="1"/>
  <c r="AS87" i="6" s="1"/>
  <c r="AV145" i="6" a="1"/>
  <c r="AV145" i="6" s="1"/>
  <c r="AW145" i="6" a="1"/>
  <c r="AW145" i="6" s="1"/>
  <c r="AR145" i="6" a="1"/>
  <c r="AR145" i="6" s="1"/>
  <c r="AX145" i="6" a="1"/>
  <c r="AX145" i="6" s="1"/>
  <c r="AS145" i="6" a="1"/>
  <c r="AS145" i="6" s="1"/>
  <c r="AT145" i="6" a="1"/>
  <c r="AT145" i="6" s="1"/>
  <c r="AU145" i="6" a="1"/>
  <c r="AU145" i="6" s="1"/>
  <c r="AU197" i="6" a="1"/>
  <c r="AU197" i="6" s="1"/>
  <c r="AV197" i="6" a="1"/>
  <c r="AV197" i="6" s="1"/>
  <c r="AW197" i="6" a="1"/>
  <c r="AW197" i="6" s="1"/>
  <c r="AR197" i="6" a="1"/>
  <c r="AR197" i="6" s="1"/>
  <c r="AX197" i="6" a="1"/>
  <c r="AX197" i="6" s="1"/>
  <c r="AT197" i="6" a="1"/>
  <c r="AT197" i="6" s="1"/>
  <c r="AS197" i="6" a="1"/>
  <c r="AS197" i="6" s="1"/>
  <c r="AR181" i="6" a="1"/>
  <c r="AR181" i="6" s="1"/>
  <c r="AS181" i="6" a="1"/>
  <c r="AS181" i="6" s="1"/>
  <c r="AT181" i="6" a="1"/>
  <c r="AT181" i="6" s="1"/>
  <c r="AU181" i="6" a="1"/>
  <c r="AU181" i="6" s="1"/>
  <c r="AV181" i="6" a="1"/>
  <c r="AV181" i="6" s="1"/>
  <c r="AW181" i="6" a="1"/>
  <c r="AW181" i="6" s="1"/>
  <c r="AX181" i="6" a="1"/>
  <c r="AX181" i="6" s="1"/>
  <c r="AS172" i="6" a="1"/>
  <c r="AS172" i="6" s="1"/>
  <c r="AT172" i="6" a="1"/>
  <c r="AT172" i="6" s="1"/>
  <c r="AU172" i="6" a="1"/>
  <c r="AU172" i="6" s="1"/>
  <c r="AV172" i="6" a="1"/>
  <c r="AV172" i="6" s="1"/>
  <c r="AW172" i="6" a="1"/>
  <c r="AW172" i="6" s="1"/>
  <c r="AX172" i="6" a="1"/>
  <c r="AX172" i="6" s="1"/>
  <c r="AR172" i="6" a="1"/>
  <c r="AR172" i="6" s="1"/>
  <c r="AR140" i="6" a="1"/>
  <c r="AR140" i="6" s="1"/>
  <c r="AS140" i="6" a="1"/>
  <c r="AS140" i="6" s="1"/>
  <c r="AX140" i="6" a="1"/>
  <c r="AX140" i="6" s="1"/>
  <c r="AT140" i="6" a="1"/>
  <c r="AT140" i="6" s="1"/>
  <c r="AU140" i="6" a="1"/>
  <c r="AU140" i="6" s="1"/>
  <c r="AV140" i="6" a="1"/>
  <c r="AV140" i="6" s="1"/>
  <c r="AW140" i="6" a="1"/>
  <c r="AW140" i="6" s="1"/>
  <c r="AS202" i="6" a="1"/>
  <c r="AS202" i="6" s="1"/>
  <c r="AT202" i="6" a="1"/>
  <c r="AT202" i="6" s="1"/>
  <c r="AU202" i="6" a="1"/>
  <c r="AU202" i="6" s="1"/>
  <c r="AV202" i="6" a="1"/>
  <c r="AV202" i="6" s="1"/>
  <c r="AW202" i="6" a="1"/>
  <c r="AW202" i="6" s="1"/>
  <c r="AX202" i="6" a="1"/>
  <c r="AX202" i="6" s="1"/>
  <c r="AR202" i="6" a="1"/>
  <c r="AR202" i="6" s="1"/>
  <c r="AT92" i="6" a="1"/>
  <c r="AT92" i="6" s="1"/>
  <c r="AU92" i="6" a="1"/>
  <c r="AU92" i="6" s="1"/>
  <c r="AV92" i="6" a="1"/>
  <c r="AV92" i="6" s="1"/>
  <c r="AW92" i="6" a="1"/>
  <c r="AW92" i="6" s="1"/>
  <c r="AX92" i="6" a="1"/>
  <c r="AX92" i="6" s="1"/>
  <c r="AR92" i="6" a="1"/>
  <c r="AR92" i="6" s="1"/>
  <c r="AS92" i="6" a="1"/>
  <c r="AS92" i="6" s="1"/>
  <c r="AR169" i="6" a="1"/>
  <c r="AR169" i="6" s="1"/>
  <c r="AX169" i="6" a="1"/>
  <c r="AX169" i="6" s="1"/>
  <c r="AS169" i="6" a="1"/>
  <c r="AS169" i="6" s="1"/>
  <c r="AT169" i="6" a="1"/>
  <c r="AT169" i="6" s="1"/>
  <c r="AU169" i="6" a="1"/>
  <c r="AU169" i="6" s="1"/>
  <c r="AV169" i="6" a="1"/>
  <c r="AV169" i="6" s="1"/>
  <c r="AW169" i="6" a="1"/>
  <c r="AW169" i="6" s="1"/>
  <c r="AR53" i="6" a="1"/>
  <c r="AR53" i="6" s="1"/>
  <c r="AS53" i="6" a="1"/>
  <c r="AS53" i="6" s="1"/>
  <c r="AT53" i="6" a="1"/>
  <c r="AT53" i="6" s="1"/>
  <c r="AU53" i="6" a="1"/>
  <c r="AU53" i="6" s="1"/>
  <c r="AV53" i="6" a="1"/>
  <c r="AV53" i="6" s="1"/>
  <c r="AW53" i="6" a="1"/>
  <c r="AW53" i="6" s="1"/>
  <c r="AX53" i="6" a="1"/>
  <c r="AX53" i="6" s="1"/>
  <c r="AX85" i="6" a="1"/>
  <c r="AX85" i="6" s="1"/>
  <c r="AR85" i="6" a="1"/>
  <c r="AR85" i="6" s="1"/>
  <c r="AS85" i="6" a="1"/>
  <c r="AS85" i="6" s="1"/>
  <c r="AT85" i="6" a="1"/>
  <c r="AT85" i="6" s="1"/>
  <c r="AU85" i="6" a="1"/>
  <c r="AU85" i="6" s="1"/>
  <c r="AV85" i="6" a="1"/>
  <c r="AV85" i="6" s="1"/>
  <c r="AW85" i="6" a="1"/>
  <c r="AW85" i="6" s="1"/>
  <c r="AW109" i="6" a="1"/>
  <c r="AW109" i="6" s="1"/>
  <c r="AR109" i="6" a="1"/>
  <c r="AR109" i="6" s="1"/>
  <c r="AX109" i="6" a="1"/>
  <c r="AX109" i="6" s="1"/>
  <c r="AS109" i="6" a="1"/>
  <c r="AS109" i="6" s="1"/>
  <c r="AT109" i="6" a="1"/>
  <c r="AT109" i="6" s="1"/>
  <c r="AU109" i="6" a="1"/>
  <c r="AU109" i="6" s="1"/>
  <c r="AV109" i="6" a="1"/>
  <c r="AV109" i="6" s="1"/>
  <c r="AV69" i="6" a="1"/>
  <c r="AV69" i="6" s="1"/>
  <c r="AW69" i="6" a="1"/>
  <c r="AW69" i="6" s="1"/>
  <c r="AR69" i="6" a="1"/>
  <c r="AR69" i="6" s="1"/>
  <c r="AX69" i="6" a="1"/>
  <c r="AX69" i="6" s="1"/>
  <c r="AS69" i="6" a="1"/>
  <c r="AS69" i="6" s="1"/>
  <c r="AT69" i="6" a="1"/>
  <c r="AT69" i="6" s="1"/>
  <c r="AU69" i="6" a="1"/>
  <c r="AU69" i="6" s="1"/>
  <c r="AV188" i="6" a="1"/>
  <c r="AV188" i="6" s="1"/>
  <c r="AW188" i="6" a="1"/>
  <c r="AW188" i="6" s="1"/>
  <c r="AX188" i="6" a="1"/>
  <c r="AX188" i="6" s="1"/>
  <c r="AU188" i="6" a="1"/>
  <c r="AU188" i="6" s="1"/>
  <c r="AR188" i="6" a="1"/>
  <c r="AR188" i="6" s="1"/>
  <c r="AS188" i="6" a="1"/>
  <c r="AS188" i="6" s="1"/>
  <c r="AT188" i="6" a="1"/>
  <c r="AT188" i="6" s="1"/>
  <c r="AT80" i="6" a="1"/>
  <c r="AT80" i="6" s="1"/>
  <c r="AU80" i="6" a="1"/>
  <c r="AU80" i="6" s="1"/>
  <c r="AV80" i="6" a="1"/>
  <c r="AV80" i="6" s="1"/>
  <c r="AR80" i="6" a="1"/>
  <c r="AR80" i="6" s="1"/>
  <c r="AW80" i="6" a="1"/>
  <c r="AW80" i="6" s="1"/>
  <c r="AX80" i="6" a="1"/>
  <c r="AX80" i="6" s="1"/>
  <c r="AS80" i="6" a="1"/>
  <c r="AS80" i="6" s="1"/>
  <c r="AT165" i="6" a="1"/>
  <c r="AT165" i="6" s="1"/>
  <c r="AU165" i="6" a="1"/>
  <c r="AU165" i="6" s="1"/>
  <c r="AV165" i="6" a="1"/>
  <c r="AV165" i="6" s="1"/>
  <c r="AW165" i="6" a="1"/>
  <c r="AW165" i="6" s="1"/>
  <c r="AX165" i="6" a="1"/>
  <c r="AX165" i="6" s="1"/>
  <c r="AR165" i="6" a="1"/>
  <c r="AR165" i="6" s="1"/>
  <c r="AS165" i="6" a="1"/>
  <c r="AS165" i="6" s="1"/>
  <c r="AT155" i="6" a="1"/>
  <c r="AT155" i="6" s="1"/>
  <c r="AU155" i="6" a="1"/>
  <c r="AU155" i="6" s="1"/>
  <c r="AV155" i="6" a="1"/>
  <c r="AV155" i="6" s="1"/>
  <c r="AR155" i="6" a="1"/>
  <c r="AR155" i="6" s="1"/>
  <c r="AW155" i="6" a="1"/>
  <c r="AW155" i="6" s="1"/>
  <c r="AS155" i="6" a="1"/>
  <c r="AS155" i="6" s="1"/>
  <c r="AX155" i="6" a="1"/>
  <c r="AX155" i="6" s="1"/>
  <c r="AT83" i="6" a="1"/>
  <c r="AT83" i="6" s="1"/>
  <c r="AU83" i="6" a="1"/>
  <c r="AU83" i="6" s="1"/>
  <c r="AV83" i="6" a="1"/>
  <c r="AV83" i="6" s="1"/>
  <c r="AW83" i="6" a="1"/>
  <c r="AW83" i="6" s="1"/>
  <c r="AR83" i="6" a="1"/>
  <c r="AR83" i="6" s="1"/>
  <c r="AX83" i="6" a="1"/>
  <c r="AX83" i="6" s="1"/>
  <c r="AS83" i="6" a="1"/>
  <c r="AS83" i="6" s="1"/>
  <c r="AR142" i="6" a="1"/>
  <c r="AR142" i="6" s="1"/>
  <c r="AX142" i="6" a="1"/>
  <c r="AX142" i="6" s="1"/>
  <c r="AS142" i="6" a="1"/>
  <c r="AS142" i="6" s="1"/>
  <c r="AT142" i="6" a="1"/>
  <c r="AT142" i="6" s="1"/>
  <c r="AU142" i="6" a="1"/>
  <c r="AU142" i="6" s="1"/>
  <c r="AV142" i="6" a="1"/>
  <c r="AV142" i="6" s="1"/>
  <c r="AW142" i="6" a="1"/>
  <c r="AW142" i="6" s="1"/>
  <c r="AU79" i="6" a="1"/>
  <c r="AU79" i="6" s="1"/>
  <c r="AV79" i="6" a="1"/>
  <c r="AV79" i="6" s="1"/>
  <c r="AW79" i="6" a="1"/>
  <c r="AW79" i="6" s="1"/>
  <c r="AR79" i="6" a="1"/>
  <c r="AR79" i="6" s="1"/>
  <c r="AX79" i="6" a="1"/>
  <c r="AX79" i="6" s="1"/>
  <c r="AS79" i="6" a="1"/>
  <c r="AS79" i="6" s="1"/>
  <c r="AT79" i="6" a="1"/>
  <c r="AT79" i="6" s="1"/>
  <c r="AV187" i="6" a="1"/>
  <c r="AV187" i="6" s="1"/>
  <c r="AW187" i="6" a="1"/>
  <c r="AW187" i="6" s="1"/>
  <c r="AX187" i="6" a="1"/>
  <c r="AX187" i="6" s="1"/>
  <c r="AR187" i="6" a="1"/>
  <c r="AR187" i="6" s="1"/>
  <c r="AS187" i="6" a="1"/>
  <c r="AS187" i="6" s="1"/>
  <c r="AT187" i="6" a="1"/>
  <c r="AT187" i="6" s="1"/>
  <c r="AU187" i="6" a="1"/>
  <c r="AU187" i="6" s="1"/>
  <c r="AT153" i="6" a="1"/>
  <c r="AT153" i="6" s="1"/>
  <c r="AU153" i="6" a="1"/>
  <c r="AU153" i="6" s="1"/>
  <c r="AV153" i="6" a="1"/>
  <c r="AV153" i="6" s="1"/>
  <c r="AW153" i="6" a="1"/>
  <c r="AW153" i="6" s="1"/>
  <c r="AR153" i="6" a="1"/>
  <c r="AR153" i="6" s="1"/>
  <c r="AX153" i="6" a="1"/>
  <c r="AX153" i="6" s="1"/>
  <c r="AS153" i="6" a="1"/>
  <c r="AS153" i="6" s="1"/>
  <c r="AO208" i="6" l="1"/>
  <c r="AO65" i="6"/>
  <c r="AO75" i="6"/>
  <c r="AO207" i="6"/>
  <c r="AO183" i="6"/>
  <c r="AO96" i="6"/>
  <c r="AO177" i="6"/>
  <c r="D33" i="13" s="1"/>
  <c r="AO162" i="6"/>
  <c r="AO193" i="6"/>
  <c r="AO131" i="6"/>
  <c r="AO200" i="6"/>
  <c r="AO101" i="6"/>
  <c r="AO185" i="6"/>
  <c r="AO195" i="6"/>
  <c r="AO90" i="6"/>
  <c r="AO81" i="6"/>
  <c r="AO77" i="6"/>
  <c r="AO179" i="6"/>
  <c r="AO98" i="6"/>
  <c r="AO67" i="6"/>
  <c r="AO106" i="6"/>
  <c r="AO164" i="6"/>
  <c r="AO78" i="6"/>
  <c r="AO151" i="6"/>
  <c r="D27" i="13" s="1"/>
  <c r="AO209" i="6"/>
  <c r="AO150" i="6"/>
  <c r="AO188" i="6"/>
  <c r="AO215" i="6"/>
  <c r="AO202" i="6"/>
  <c r="AO197" i="6"/>
  <c r="AO172" i="6"/>
  <c r="AO165" i="6"/>
  <c r="AO137" i="6"/>
  <c r="AO154" i="6"/>
  <c r="AO157" i="6"/>
  <c r="AO88" i="6"/>
  <c r="AO107" i="6"/>
  <c r="AO142" i="6"/>
  <c r="AO109" i="6"/>
  <c r="AO87" i="6"/>
  <c r="AO134" i="6"/>
  <c r="AO92" i="6"/>
  <c r="AO146" i="6"/>
  <c r="AO187" i="6"/>
  <c r="AO53" i="6"/>
  <c r="AO152" i="6"/>
  <c r="AO180" i="6"/>
  <c r="AO82" i="6"/>
  <c r="AO132" i="6"/>
  <c r="AO68" i="6"/>
  <c r="AO91" i="6"/>
  <c r="AO52" i="6"/>
  <c r="AO171" i="6"/>
  <c r="AO201" i="6"/>
  <c r="AO210" i="6"/>
  <c r="AO186" i="6"/>
  <c r="AO196" i="6"/>
  <c r="AO133" i="6"/>
  <c r="AO156" i="6"/>
  <c r="AO80" i="6"/>
  <c r="AO198" i="6"/>
  <c r="AO136" i="6"/>
  <c r="AO135" i="6"/>
  <c r="AO110" i="6"/>
  <c r="AO103" i="6"/>
  <c r="I45" i="17"/>
  <c r="C29" i="13"/>
  <c r="C39" i="13"/>
  <c r="C11" i="13"/>
  <c r="C21" i="13"/>
  <c r="C17" i="13"/>
  <c r="C38" i="13"/>
  <c r="D3" i="13"/>
  <c r="D10" i="13"/>
  <c r="C9" i="13"/>
  <c r="C30" i="13"/>
  <c r="D22" i="13"/>
  <c r="C26" i="13"/>
  <c r="C34" i="13"/>
  <c r="D4" i="13"/>
  <c r="D8" i="13"/>
  <c r="D6" i="13"/>
  <c r="C5" i="13"/>
  <c r="C10" i="13"/>
  <c r="C4" i="13"/>
  <c r="D7" i="13"/>
  <c r="C31" i="13"/>
  <c r="D30" i="13"/>
  <c r="C25" i="13"/>
  <c r="C35" i="13"/>
  <c r="D29" i="13"/>
  <c r="C19" i="13"/>
  <c r="C18" i="13"/>
  <c r="C33" i="13"/>
  <c r="D5" i="13"/>
  <c r="C23" i="13"/>
  <c r="D31" i="13"/>
  <c r="D40" i="13"/>
  <c r="D28" i="13"/>
  <c r="C7" i="13"/>
  <c r="C16" i="13"/>
  <c r="C22" i="13"/>
  <c r="C40" i="13"/>
  <c r="C37" i="13"/>
  <c r="C28" i="13"/>
  <c r="D9" i="13"/>
  <c r="D26" i="13"/>
  <c r="D24" i="13"/>
  <c r="C8" i="13"/>
  <c r="C12" i="13"/>
  <c r="D11" i="13"/>
  <c r="C14" i="13"/>
  <c r="C15" i="13"/>
  <c r="D23" i="13"/>
  <c r="C27" i="13"/>
  <c r="C13" i="13"/>
  <c r="C36" i="13"/>
  <c r="C24" i="13"/>
  <c r="C32" i="13"/>
  <c r="C3" i="13"/>
  <c r="D35" i="13"/>
  <c r="C6" i="13"/>
  <c r="C20" i="13"/>
  <c r="D14" i="13" l="1"/>
  <c r="E14" i="13" s="1"/>
  <c r="D38" i="13"/>
  <c r="E38" i="13" s="1"/>
  <c r="E27" i="13"/>
  <c r="D13" i="13"/>
  <c r="E13" i="13" s="1"/>
  <c r="D39" i="13"/>
  <c r="E39" i="13" s="1"/>
  <c r="D16" i="13"/>
  <c r="E16" i="13" s="1"/>
  <c r="D25" i="13"/>
  <c r="E25" i="13" s="1"/>
  <c r="D19" i="13"/>
  <c r="E19" i="13" s="1"/>
  <c r="D17" i="13"/>
  <c r="E17" i="13" s="1"/>
  <c r="D20" i="13"/>
  <c r="E20" i="13" s="1"/>
  <c r="D36" i="13"/>
  <c r="E36" i="13" s="1"/>
  <c r="D32" i="13"/>
  <c r="E32" i="13" s="1"/>
  <c r="D34" i="13"/>
  <c r="E34" i="13" s="1"/>
  <c r="D37" i="13"/>
  <c r="E37" i="13" s="1"/>
  <c r="D18" i="13"/>
  <c r="E18" i="13" s="1"/>
  <c r="E6" i="13"/>
  <c r="D12" i="13"/>
  <c r="E12" i="13" s="1"/>
  <c r="D21" i="13"/>
  <c r="E21" i="13" s="1"/>
  <c r="E3" i="13"/>
  <c r="D15" i="13"/>
  <c r="E15" i="13" s="1"/>
  <c r="I46" i="17"/>
  <c r="E8" i="13"/>
  <c r="E33" i="13"/>
  <c r="E7" i="13"/>
  <c r="E10" i="13"/>
  <c r="E4" i="13"/>
  <c r="E24" i="13"/>
  <c r="E28" i="13"/>
  <c r="E40" i="13"/>
  <c r="E22" i="13"/>
  <c r="E26" i="13"/>
  <c r="E5" i="13"/>
  <c r="E30" i="13"/>
  <c r="E35" i="13"/>
  <c r="E31" i="13"/>
  <c r="E9" i="13"/>
  <c r="E11" i="13"/>
  <c r="E23" i="13"/>
  <c r="E29" i="13"/>
  <c r="I47" i="17" l="1"/>
  <c r="I48" i="17" l="1"/>
  <c r="I49" i="17" l="1"/>
  <c r="I50" i="17" l="1"/>
  <c r="I51" i="17" l="1"/>
  <c r="I52" i="17" l="1"/>
  <c r="I53" i="17" l="1"/>
  <c r="I54" i="17" l="1"/>
  <c r="I55" i="17" l="1"/>
  <c r="I56" i="17" l="1"/>
  <c r="I57" i="17" l="1"/>
  <c r="I58" i="17" l="1"/>
  <c r="I59" i="17" l="1"/>
  <c r="I60" i="17" l="1"/>
  <c r="I61" i="17" l="1"/>
  <c r="I62" i="17" l="1"/>
  <c r="I63" i="17" l="1"/>
  <c r="I64" i="17" l="1"/>
  <c r="I65" i="17" l="1"/>
  <c r="I66" i="17" l="1"/>
  <c r="I67" i="17" l="1"/>
  <c r="I68" i="17" l="1"/>
  <c r="I69" i="17" l="1"/>
  <c r="I70" i="17" l="1"/>
  <c r="I71" i="17" l="1"/>
  <c r="I73" i="17" l="1"/>
  <c r="I74" i="17" l="1"/>
  <c r="I75" i="17" l="1"/>
  <c r="I76" i="17" l="1"/>
  <c r="I77" i="17" l="1"/>
  <c r="I78" i="17" l="1"/>
  <c r="I79" i="17" l="1"/>
  <c r="I80" i="17" l="1"/>
  <c r="I81" i="17" l="1"/>
  <c r="I82" i="17" l="1"/>
  <c r="I83" i="17" l="1"/>
  <c r="I84" i="17" l="1"/>
  <c r="I85" i="17" l="1"/>
  <c r="I86" i="17" l="1"/>
  <c r="I87" i="17" l="1"/>
  <c r="I88" i="17" l="1"/>
  <c r="I89" i="17" l="1"/>
  <c r="I90" i="17" l="1"/>
  <c r="I91" i="17" l="1"/>
  <c r="I92" i="17" l="1"/>
  <c r="I93" i="17" l="1"/>
  <c r="I94" i="17" l="1"/>
  <c r="I95" i="17" l="1"/>
  <c r="I96" i="17" l="1"/>
  <c r="I97" i="17" l="1"/>
  <c r="I98" i="17" l="1"/>
  <c r="I99" i="17" l="1"/>
  <c r="I100" i="17" l="1"/>
  <c r="I101" i="17" l="1"/>
  <c r="I103" i="17" l="1"/>
  <c r="I104" i="17" l="1"/>
  <c r="I105" i="17" l="1"/>
  <c r="I106" i="17" l="1"/>
  <c r="I107" i="17" l="1"/>
  <c r="I108" i="17" l="1"/>
  <c r="I110" i="17" l="1"/>
  <c r="I111" i="17" l="1"/>
  <c r="I112" i="17" l="1"/>
  <c r="I113" i="17" l="1"/>
  <c r="I114" i="17" l="1"/>
  <c r="I115" i="17" l="1"/>
  <c r="I116" i="17" l="1"/>
  <c r="I117" i="17" l="1"/>
  <c r="I118" i="17" l="1"/>
  <c r="I119" i="17" l="1"/>
  <c r="I120" i="17" l="1"/>
  <c r="I121" i="17" l="1"/>
  <c r="I122" i="17" l="1"/>
  <c r="I123" i="17" l="1"/>
  <c r="I124" i="17" l="1"/>
  <c r="I125" i="17" l="1"/>
  <c r="I127" i="17" l="1"/>
  <c r="I128" i="17" l="1"/>
  <c r="I129" i="17" l="1"/>
  <c r="I130" i="17" l="1"/>
  <c r="I131" i="17" l="1"/>
  <c r="I132" i="17" l="1"/>
  <c r="I133" i="17" l="1"/>
  <c r="I134" i="17" l="1"/>
  <c r="I135" i="17" l="1"/>
  <c r="I136" i="17" l="1"/>
  <c r="I137" i="17" l="1"/>
  <c r="I138" i="17" l="1"/>
  <c r="I139" i="17" l="1"/>
  <c r="I140" i="17" l="1"/>
  <c r="I141" i="17" l="1"/>
  <c r="I142" i="17" l="1"/>
  <c r="I143" i="17" l="1"/>
  <c r="I144" i="17" l="1"/>
  <c r="I145" i="17" l="1"/>
  <c r="I146" i="17" l="1"/>
  <c r="I147" i="17" l="1"/>
  <c r="I148" i="17" l="1"/>
  <c r="I149" i="17" l="1"/>
  <c r="I150" i="17" l="1"/>
  <c r="I151" i="17" l="1"/>
  <c r="I152" i="17" l="1"/>
  <c r="I153" i="17" l="1"/>
  <c r="I154" i="17" l="1"/>
  <c r="I155" i="17" l="1"/>
  <c r="I156" i="17" l="1"/>
  <c r="I157" i="17" l="1"/>
  <c r="I158" i="17" l="1"/>
  <c r="I159" i="17" l="1"/>
  <c r="I160" i="17" l="1"/>
  <c r="I161" i="17" l="1"/>
  <c r="I162" i="17" l="1"/>
  <c r="I163" i="17" l="1"/>
  <c r="I164" i="17" l="1"/>
  <c r="I165" i="17" l="1"/>
  <c r="I166" i="17" l="1"/>
  <c r="I167" i="17" l="1"/>
  <c r="I168" i="17" l="1"/>
  <c r="I169" i="17" l="1"/>
  <c r="I170" i="17" l="1"/>
  <c r="I171" i="17" l="1"/>
  <c r="I172" i="17" l="1"/>
  <c r="I173" i="17" l="1"/>
  <c r="I174" i="17" l="1"/>
  <c r="I175" i="17" l="1"/>
  <c r="I178" i="17" l="1"/>
  <c r="I179" i="17" l="1"/>
  <c r="I180" i="17" l="1"/>
  <c r="I181" i="17" l="1"/>
  <c r="I182" i="17" l="1"/>
  <c r="I183" i="17" l="1"/>
  <c r="I184" i="17" l="1"/>
  <c r="I185" i="17" l="1"/>
  <c r="I186" i="17" l="1"/>
  <c r="I187" i="17" l="1"/>
  <c r="I188" i="17" l="1"/>
  <c r="I189" i="17" l="1"/>
  <c r="I190" i="17" l="1"/>
  <c r="I191" i="17" l="1"/>
  <c r="I192" i="17" l="1"/>
  <c r="I193" i="17" l="1"/>
  <c r="I194" i="17" l="1"/>
  <c r="I195" i="17" l="1"/>
  <c r="I198" i="17" l="1"/>
  <c r="I199" i="17" l="1"/>
  <c r="I200" i="17" l="1"/>
  <c r="I201" i="17" l="1"/>
  <c r="I202" i="17" l="1"/>
  <c r="I203" i="17" l="1"/>
  <c r="I204" i="17" l="1"/>
  <c r="I205" i="17" l="1"/>
  <c r="I206" i="17" l="1"/>
  <c r="I207" i="17" l="1"/>
  <c r="I208" i="17" l="1"/>
  <c r="I210" i="17" l="1"/>
  <c r="I211" i="17" l="1"/>
  <c r="I212" i="17" l="1"/>
  <c r="I213" i="17" l="1"/>
  <c r="I214" i="17" l="1"/>
  <c r="I215" i="17" l="1"/>
  <c r="I216" i="17" l="1"/>
  <c r="I217" i="17" l="1"/>
  <c r="I219" i="17" l="1"/>
  <c r="I21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tc={4F707CF4-C4EA-46CE-AC36-2B49257128B5}</author>
  </authors>
  <commentList>
    <comment ref="B2" authorId="0" shapeId="0" xr:uid="{4F707CF4-C4EA-46CE-AC36-2B49257128B5}">
      <text>
        <t>[Threaded comment]
Your version of Excel allows you to read this threaded comment; however, any edits to it will get removed if the file is opened in a newer version of Excel. Learn more: https://go.microsoft.com/fwlink/?linkid=870924
Comment:
    Sheet will be locked and hidden.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tc={B3A2294E-06F9-407B-B63A-FE1DAB631526}</author>
  </authors>
  <commentList>
    <comment ref="B2" authorId="0" shapeId="0" xr:uid="{B3A2294E-06F9-407B-B63A-FE1DAB631526}">
      <text>
        <t>[Threaded comment]
Your version of Excel allows you to read this threaded comment; however, any edits to it will get removed if the file is opened in a newer version of Excel. Learn more: https://go.microsoft.com/fwlink/?linkid=870924
Comment:
    Sheet will be locked and hidden.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<sst xmlns="http://schemas.openxmlformats.org/spreadsheetml/2006/main" count="7681" uniqueCount="937">
  <si>
    <t>COLREGS</t>
  </si>
  <si>
    <t>Clause Categorisation</t>
  </si>
  <si>
    <t>ID</t>
  </si>
  <si>
    <t>Part</t>
  </si>
  <si>
    <t>Section</t>
  </si>
  <si>
    <t>Rule</t>
  </si>
  <si>
    <t>Item</t>
  </si>
  <si>
    <t>Subitem</t>
  </si>
  <si>
    <t>Text</t>
  </si>
  <si>
    <t>And condition 1</t>
  </si>
  <si>
    <t>Category L1</t>
  </si>
  <si>
    <t>Category L2</t>
  </si>
  <si>
    <t>Category L3</t>
  </si>
  <si>
    <t>PART A - GENERAL</t>
  </si>
  <si>
    <t>-</t>
  </si>
  <si>
    <t>Rule 1 - Application</t>
  </si>
  <si>
    <t>a</t>
  </si>
  <si>
    <t>These Rules shall apply to all vessels upon the high seas and in all waters connected therewith navigable by seagoing vessels.</t>
  </si>
  <si>
    <t>N</t>
  </si>
  <si>
    <t>General</t>
  </si>
  <si>
    <t>Application</t>
  </si>
  <si>
    <t>b</t>
  </si>
  <si>
    <t>Nothing in these Rules shall interfere with the operation of special rules made by an appropriate authority for roadsteads, harbours, rivers, lakes or inland waterways connected with the high seas and navigable by seagoing vessels. Such special rules shall conform as closely as possible to these Rules.</t>
  </si>
  <si>
    <t>c</t>
  </si>
  <si>
    <t>Nothing in these Rules shall interfere with the operation of any special rules made by the Government of any State with respect to additional station or signal lights, shapes or whistle signals for ships of war and vessels proceeding under convoy, or with respect to additional station or signal lights or shapes for fishing vessels engaged in fishing as a fleet. These additional station or signal lights, shapes or whistle signals shall, so far as possible, be such that they cannot be mistaken for any light, shape or signal authorised elsewhere under these Rules.</t>
  </si>
  <si>
    <t>d</t>
  </si>
  <si>
    <t>Traffic separation schemes may be adopted by the Organization for the purpose of these Rules.</t>
  </si>
  <si>
    <t>e</t>
  </si>
  <si>
    <t>Whenever the Government concerned shall have determined that a vessel of any special construction or purpose cannot comply with the provisions of any of these Rules with respect to the number, position, range or arc of visibility of lights or shapes, as well as to the disposition and characteristics of sound-signalling appliances, such vessel shall comply with such other provisions in regard to the number, position, range or arc of visibility of lights or shapes, as well as to the disposition and characteristics of sound-signalling appliances, as her Government shall have determined to be the closest possible compliance with these Rules in respect of that vessel.</t>
  </si>
  <si>
    <t>Rule 2 - Responsibility</t>
  </si>
  <si>
    <t>Nothing in these Rules shall exonerate any vessel, or the owner, master or crew thereof, from the consequences of any neglect to comply with these Rules or of the neglect of any precaution which may be required by the ordinary practice of seamen, or by the special circumstances of the case.</t>
  </si>
  <si>
    <t>Responsibility</t>
  </si>
  <si>
    <t>In construing and complying with these Rules due regard shall be had to all dangers of navigation and collision and to any special circumstances, including the limitations of the vessels involved, which may make a departure from these Rules necessary to avoid immediate danger.</t>
  </si>
  <si>
    <t>Rule 3 - General definitions</t>
  </si>
  <si>
    <t>For the purpose of these Rules, except where the context otherwise requires:</t>
  </si>
  <si>
    <t>Definition</t>
  </si>
  <si>
    <t>General definitions</t>
  </si>
  <si>
    <t>The word “vessel” includes every description of water craft, including non-displacement craft, WIG craft and seaplanes, used or capable of being used as a means of transportation on water.</t>
  </si>
  <si>
    <t>The term “power-driven vessel” means any vessel propelled by machinery.</t>
  </si>
  <si>
    <t>The term “sailing vessel” means any vessel under sail provided that propelling machinery, if fitted, is not being used.</t>
  </si>
  <si>
    <t>The term “vessel engaged in fishing” means any vessel fishing with nets, lines, trawls or other fishing apparatus which restrict manoeuvrability, but does not include a vessel fishing with trolling lines or other fishing apparatus which do not restrict manoeuvrability.</t>
  </si>
  <si>
    <t>The word “seaplane” includes any aircraft designed to manoeuvre on the water.</t>
  </si>
  <si>
    <t>f</t>
  </si>
  <si>
    <t>The term “vessel not under command” means a vessel which through some exceptional circumstance is unable to manoeuvre as required by these Rules and is therefore unable to keep out of the way of another vessel.</t>
  </si>
  <si>
    <t>g</t>
  </si>
  <si>
    <t>h</t>
  </si>
  <si>
    <t>The term “vessel constrained by her draught” means a power-driven vessel which, because of her draught in relation to the available depth and width of navigable water, is severely restricted in her ability to deviate from the course she is following.</t>
  </si>
  <si>
    <t>i</t>
  </si>
  <si>
    <t>The word “underway” means that a vessel is not at anchor, or made fast to the shore, or aground.</t>
  </si>
  <si>
    <t>j</t>
  </si>
  <si>
    <t>The words “length” and “breadth” of a vessel mean her length overall and greatest breadth.</t>
  </si>
  <si>
    <t>k</t>
  </si>
  <si>
    <t>Vessels shall be deemed to be in sight of one another only when one can be observed visually from the other.</t>
  </si>
  <si>
    <t>l</t>
  </si>
  <si>
    <t>The term “restricted visibility” means any condition in which visibility is restricted by fog, mist, falling snow, heavy rainstorms, sandstorms or any other similar causes.</t>
  </si>
  <si>
    <t>m</t>
  </si>
  <si>
    <t>The term “Wing-in-Ground (WIG) craft” means a multimodal craft which, in its main operational mode, flies in close proximity to the surface by utilizing surface-effect action.</t>
  </si>
  <si>
    <t>PART B - STEERING AND SAILING RULES</t>
  </si>
  <si>
    <t xml:space="preserve">Section I - Conduct of vessels in any condition of visibility </t>
  </si>
  <si>
    <t>Rule 4 - Application</t>
  </si>
  <si>
    <t>Rules in this Section apply in any condition of visibility.</t>
  </si>
  <si>
    <t>Y</t>
  </si>
  <si>
    <t>Steering and sailing rules</t>
  </si>
  <si>
    <t>Conduct</t>
  </si>
  <si>
    <t>Rule 5 - Look-out</t>
  </si>
  <si>
    <t>Every vessel shall at all times maintain a proper look-out by sight and hearing as well as by all available means appropriate in the prevailing circumstances and conditions so as to make a full appraisal of the situation and of the risk of collision.</t>
  </si>
  <si>
    <t>Look-out</t>
  </si>
  <si>
    <t>Rule 6 - Safe speed</t>
  </si>
  <si>
    <t>Every vessel shall at all times proceed at a safe speed so that she can take proper and effective action to avoid collision and be stopped within a distance appropriate to the prevailing circumstances and conditions.</t>
  </si>
  <si>
    <t>Safe speed</t>
  </si>
  <si>
    <t>Rule 7 - Risk of collision</t>
  </si>
  <si>
    <t>Every vessel shall use all available means appropriate to the prevailing circumstances and conditions to determine if risk of collision exists. If there is any doubt such risk shall be deemed to exist.</t>
  </si>
  <si>
    <t>Risk of collision</t>
  </si>
  <si>
    <t>Proper use shall be made of radar equipment if fitted and operational, including long-range scanning to obtain early warning of risk of collision and radar plotting or equivalent systematic observation of detected objects.</t>
  </si>
  <si>
    <t>Assumptions shall not be made on the basis of scanty information, especially scanty radar information.</t>
  </si>
  <si>
    <t>In determining if risk of collision exists the following considerations shall be among those taken into account:</t>
  </si>
  <si>
    <t>such risk shall be deemed to exist if the compass bearing of an approaching vessel does not appreciably change;</t>
  </si>
  <si>
    <t>ii</t>
  </si>
  <si>
    <t>such risk may sometimes exist even when an appreciable bearing change is evident, particularly when approaching a very large vessel or a tow or when approaching a vessel at close range.</t>
  </si>
  <si>
    <t>Rule 8 - Action to avoid collision</t>
  </si>
  <si>
    <t>Any action taken to avoid collision shall be taken in accordance with the Rules of this Part and shall, if the circumstances of the case admit, be positive, made in ample time and with due regard to the observance of good seamanship.</t>
  </si>
  <si>
    <t>Action to avoid collision</t>
  </si>
  <si>
    <t>Any alteration of course and/or speed to avoid collision shall, if the circumstances of the case admit, be large enough to be readily apparent to another vessel observing visually or by radar; a succession of small alterations of course and/or speed should be avoided.</t>
  </si>
  <si>
    <t>If there is sufficient sea-room, alteration of course alone may be the most effective action to avoid a close-quarters situation provided that it is made in good time, is substantial and does not result in another close-quarters situation.</t>
  </si>
  <si>
    <t>Action taken to avoid collision with another vessel shall be such as to result in passing at a safe distance. The effectiveness of the action shall be carefully checked until the other vessel is finally past and clear.</t>
  </si>
  <si>
    <t>If necessary to avoid collision or allow more time to assess the situation, a vessel shall slacken her speed or take all way off by stopping or reversing her means of propulsion.</t>
  </si>
  <si>
    <t>A vessel which, by any of these Rules, is required not to impede the passage or safe passage of another vessel shall, when required by the circumstances of the case, take early action to allow sufficient sea-room for the safe passage of the other vessel.</t>
  </si>
  <si>
    <t>A vessel required not to impede the passage or safe passage of another vessel is not relieved of this obligation if approaching the other vessel so as to involve risk of collision and shall, when taking action, have full regard to the action which may be required by the Rules of this Part.</t>
  </si>
  <si>
    <t>iii</t>
  </si>
  <si>
    <t>A vessel the passage of which is not to be impeded remains fully obliged to comply with the Rules of this Part when the two vessels are approaching one another so as to involve risk of collision.</t>
  </si>
  <si>
    <t>Rule 9 - Narrow channels</t>
  </si>
  <si>
    <t>A vessel proceeding along the course of a narrow channel or fairway shall keep as near to the outer limit of the channel or fairway which lies on her starboard side as is safe and practicable.</t>
  </si>
  <si>
    <t>Narrow channels</t>
  </si>
  <si>
    <t>A vessel of less than 20 metres in length or a sailing vessel shall not impede the passage of a vessel which can safely navigate only within a narrow channel or fairway.</t>
  </si>
  <si>
    <t>A vessel engaged in fishing shall not impede the passage of any other vessel navigating within a narrow channel or fairway.</t>
  </si>
  <si>
    <t>A vessel shall not cross a narrow channel or fairway if such crossing impedes the passage of a vessel which can safely navigate only within such channel or fairway. The latter vessel may use the sound signal prescribed in Rule 34(d) if in doubt as to the intention of the crossing vessel.</t>
  </si>
  <si>
    <t>In a narrow channel or fairway when overtaking can take place only if the vessel to be overtaken has to take action to permit safe passing, the vessel intending to overtake shall indicate her intention by sounding the appropriate signal prescribed in Rule 34(c)(i). The vessel to be overtaken shall, if in agreement, sound the appropriate signal prescribed in Rule 34(c)(ii) and take steps to permit safe passing. If in doubt she may sound the signals prescribed in Rule 34(d).</t>
  </si>
  <si>
    <t>This Rule does not relieve the overtaking vessel of her obligation under Rule 13.</t>
  </si>
  <si>
    <t>A vessel nearing a bend or an area of a narrow channel or fairway where other vessels may be obscured by an intervening obstruction shall navigate with particular alertness and caution and shall sound the appropriate signal prescribed in Rule 34(e).</t>
  </si>
  <si>
    <t>Any vessel shall, if the circumstances of the case admit, avoid anchoring in a narrow channel.</t>
  </si>
  <si>
    <t>Rule 10 - Traffic separation schemes</t>
  </si>
  <si>
    <t>This Rule applies to traffic separation schemes adopted by the Organization and does not relieve any vessel of her obligation under any other Rule.</t>
  </si>
  <si>
    <t>Traffic separation schemes</t>
  </si>
  <si>
    <t>A vessel using a traffic separation scheme shall:</t>
  </si>
  <si>
    <t>A vessel shall, so far as practicable, avoid crossing traffic lanes but if obliged to do so shall cross on a heading as nearly as practicable at right angles to the general direction of traffic flow.</t>
  </si>
  <si>
    <t xml:space="preserve">A vessel shall not use an inshore traffic zone when she can safely use the appropriate traffic lane within the adjacent traffic separation scheme. </t>
  </si>
  <si>
    <t>Vessels of less than 20 metres in length, sailing vessels and vessels engaged in fishing may use the inshore traffic zone.</t>
  </si>
  <si>
    <t>Notwithstanding sub-paragraph (d) (i), a vessel may use an inshore traffic zone when en route to or from a port, offshore installation or structure, pilot station or any other place situated within the inshore traffic zone, or to avoid immediate danger.</t>
  </si>
  <si>
    <t>A vessel other than a crossing vessel or a vessel joining or leaving a lane shall not normally enter a separation zone or cross a separation line except:</t>
  </si>
  <si>
    <t>in cases of emergency to avoid immediate danger;</t>
  </si>
  <si>
    <t>to engage in fishing within a separation zone.</t>
  </si>
  <si>
    <t>A vessel navigating in areas near the terminations of traffic separation schemes shall do so with particular caution.</t>
  </si>
  <si>
    <t>A vessel shall so far as practicable avoid anchoring in a traffic separation scheme or in areas near its terminations.</t>
  </si>
  <si>
    <t>A vessel not using a traffic separation scheme shall avoid it by as wide a margin as is practicable.</t>
  </si>
  <si>
    <t>A vessel engaged in fishing shall not impede the passage of any vessel following a traffic lane.</t>
  </si>
  <si>
    <t>A vessel of less than 20 metres in length or a sailing vessel shall not impede the safe passage of a power-driven vessel following a traffic lane.</t>
  </si>
  <si>
    <t>A vessel restricted in her ability to manoeuvre when engaged in an operation for the maintenance of safety of navigation in a traffic separation scheme is exempted from complying with this Rule to the extent necessary to carry out the operation.</t>
  </si>
  <si>
    <t>Exemption</t>
  </si>
  <si>
    <t>A vessel restricted in her ability to manoeuvre when engaged in an operation for the laying, servicing or picking up of a submarine cable, within a traffic separation scheme, is exempted from complying with this Rule to the extent necessary to carry out the operation.</t>
  </si>
  <si>
    <t>Section II - Conduct of vessels in sight of one another</t>
  </si>
  <si>
    <t>Rule 11 - Application</t>
  </si>
  <si>
    <t>Rules in this Section apply to vessels in sight of one another.</t>
  </si>
  <si>
    <t>Rule 12 - Sailing Vessels</t>
  </si>
  <si>
    <t>When two sailing vessels are approaching one another, so as to involve risk of collision, one of them shall keep out of the way of the other as follows:</t>
  </si>
  <si>
    <t>Sailing Vessels</t>
  </si>
  <si>
    <t>when each has the wind on a different side, the vessel which has the wind on the port side shall keep out of the way of the other;</t>
  </si>
  <si>
    <t>when both have the wind on the same side, the vessel which is to windward shall keep out of the way of the vessel which is to leeward;</t>
  </si>
  <si>
    <t>if a vessel with the wind on the port side sees a vessel to windward and cannot determine with certainty whether the other vessel has the wind on the port or on the starboard side, she shall keep out of the way of the other.</t>
  </si>
  <si>
    <t>For the purposes of this Rule the windward side shall be deemed to be the side opposite to that on which the mainsail is carried or, in the case of a square-rigged vessel, the side opposite to that on which the largest fore-and-aft sail is carried.</t>
  </si>
  <si>
    <t>Rule 13 - Overtaking</t>
  </si>
  <si>
    <t>Notwithstanding anything contained in the Rules of Part B, Sections I and II, any vessel overtaking any other shall keep out of the way of the vessel being overtaken.</t>
  </si>
  <si>
    <t>Overtaking</t>
  </si>
  <si>
    <t>A vessel shall be deemed to be overtaking when coming up with another vessel from a direction more than 22.5 degrees abaft her beam, that is, in such a position with reference to the vessel she is overtaking, that at night she would be able to see only the stern light of that vessel but neither of her sidelights.</t>
  </si>
  <si>
    <t>When a vessel is in any doubt as to whether she is overtaking another, she shall assume that this is the case and act accordingly.</t>
  </si>
  <si>
    <t>Any subsequent alteration of the bearing between the two vessels shall not make the overtaking vessel a crossing vessel within the meaning of these Rules or relieve her of the duty of keeping clear of the overtaken vessel until she is finally past and clear.</t>
  </si>
  <si>
    <t>Rule 14 - Head-on situation</t>
  </si>
  <si>
    <t>When two power-driven vessels are meeting on reciprocal or nearly reciprocal courses so as to involve risk of collision each shall alter her course to starboard so that each shall pass on the port side of the other.</t>
  </si>
  <si>
    <t>Such a situation shall be deemed to exist when a vessel sees the other ahead or nearly ahead and by night she would see the mast head lights of the other in a line or nearly in a line and or both sidelights and by day she observes the corresponding aspect of the other vessel.</t>
  </si>
  <si>
    <t>When a vessel is in any doubt as to whether such a situation exists she shall assume that it does exist and act accordingly.</t>
  </si>
  <si>
    <t>Head-on situation</t>
  </si>
  <si>
    <t>Rule 15 - Crossing situation</t>
  </si>
  <si>
    <t>When two power-driven vessels are crossing so as to involve risk of collision, the vessel which has the other on her own starboard side shall keep out of the way and shall, if the circumstances of the case admit, avoid crossing ahead of the other vessel.</t>
  </si>
  <si>
    <t>Crossing situation</t>
  </si>
  <si>
    <t>Rule 16 - Action by give-way vessel</t>
  </si>
  <si>
    <t>Every vessel which is directed to keep out of the way of another vessel shall, so far as possible, take early and substantial action to keep well clear.</t>
  </si>
  <si>
    <t>Action by give-way vessel</t>
  </si>
  <si>
    <t>Rule 17 - Action by stand-on vessel</t>
  </si>
  <si>
    <t>Where one of two vessels is to keep out of the way the other shall keep her course and speed.</t>
  </si>
  <si>
    <t>Action by stand-on vessel</t>
  </si>
  <si>
    <t>The latter vessel may however take action to avoid collision by her manoeuvre alone, as soon as it becomes apparent to her that the vessel required to keep out of the way is not taking appropriate action in compliance with these Rules.</t>
  </si>
  <si>
    <t>When, from any cause, the vessel required to keep her course and speed finds herself so close that collision cannot be avoided by the action of the give-way vessel alone, she shall take such action as will best aid to avoid collision.</t>
  </si>
  <si>
    <t>A power-driven vessel which takes action in a crossing situation in accordance with sub-paragraph (a)(ii) of this Rule to avoid collision with another power-driven vessel shall, if the circumstances of the case admit, not alter course to port for a vessel on her own port side.</t>
  </si>
  <si>
    <t>This Rule does not relieve the give-way vessel of her obligation to keep out of the way.</t>
  </si>
  <si>
    <t>Rule 18 - Responsibilities between vessels</t>
  </si>
  <si>
    <t>Except where Rules 9,10 and 13 otherwise require:</t>
  </si>
  <si>
    <t>Responsibilities between vessels</t>
  </si>
  <si>
    <t>A power-driven vessel underway shall keep out of the way of:</t>
  </si>
  <si>
    <t xml:space="preserve">- a vessel not under command;
- a vessel restricted in her ability to manoeuvre;
- a vessel engaged in fishing;
- a sailing vessel.
</t>
  </si>
  <si>
    <t>A sailing vessel underway shall keep out of the way of:</t>
  </si>
  <si>
    <t>- a vessel not under command;
- a vessel restricted in her ability to manoeuvre;
- a vessel engaged in fishing.</t>
  </si>
  <si>
    <t>A vessel engaged in fishing when underway shall, so far as possible, keep out of the way of:</t>
  </si>
  <si>
    <t>- a vessel not under command;
- a vessel restricted in her ability to manoeuvre;</t>
  </si>
  <si>
    <t>Any vessel other than a vessel not under command or a vessel restricted in her ability to manoeuvre shall, if the circumstances of the case admit, avoid impeding the safe passage of a vessel constrained by her draught, exhibiting the signals in Rule 28.</t>
  </si>
  <si>
    <t>A vessel constrained by her draught shall navigate with particular caution having full regard to her special condition.</t>
  </si>
  <si>
    <t>A seaplane on the water shall, in general, keep well clear of all vessels and avoid impeding their navigation. In circumstances, however, where risk of collision exists, she shall comply with the Rules of this Part.</t>
  </si>
  <si>
    <t>A WIG craft shall, when taking off, landing and in flight near the surface, keep well clear of all other vessels and avoid impeding their navigation;</t>
  </si>
  <si>
    <t>A WIG craft operating on the water surface shall comply with the Rules of this Part as a power-driven vessel.</t>
  </si>
  <si>
    <t>Section III - Conduct of vessels in restricted visibility</t>
  </si>
  <si>
    <t>Rule 19 - Conduct of vessels in restricted visibility</t>
  </si>
  <si>
    <t>This Rule applies to vessels not in sight of one another when navigating in or near an area of restricted visibility.</t>
  </si>
  <si>
    <t>Conduct of vessels in restricted visibility</t>
  </si>
  <si>
    <t>Every vessel shall proceed at a safe speed adapted to the prevailing circumstances and conditions of restricted visibility. A power-driven vessel shall have her engines ready for immediate manoeuvre.</t>
  </si>
  <si>
    <t>Every vessel shall have due regard to the prevailing circumstances and conditions of restricted visibility when complying with the Rules of Section I of this Part.</t>
  </si>
  <si>
    <t>A vessel which detects by radar alone the presence of another vessel shall determine if a close- quarters situation is developing and/or risk of collision exists. If so, she shall take avoiding action in ample time, provided that when such action consists of an alteration of course, so far as possible the following shall be avoided:</t>
  </si>
  <si>
    <t>an alteration of course to port for a vessel forward of the beam, other than for a vessel being overtaken;</t>
  </si>
  <si>
    <t>an alteration of course towards a vessel abeam or abaft the beam.</t>
  </si>
  <si>
    <t>Except where it has been determined that a risk of collision does not exist, every vessel which hears apparently forward of her beam the fog signal of another vessel, or which cannot avoid a close-quarters situation with another vessel forward of her beam, shall reduce her speed to the minimum at which she can be kept on her course. She shall if necessary take all her way off and in any event navigate with extreme caution until danger of collision is over.</t>
  </si>
  <si>
    <t>PART C - LIGHTS AND SHAPES</t>
  </si>
  <si>
    <t>Rule 20 - Application</t>
  </si>
  <si>
    <t>Rules in this Part shall be complied with in all weathers.</t>
  </si>
  <si>
    <t>Lights and shapes</t>
  </si>
  <si>
    <t>The Rules concerning lights shall be complied with from sunset to sunrise and during such times no other lights shall be exhibited, except such lights as cannot be mistaken for the lights specified in these Rules or do not impair their visibility or distinctive character, or interfere with the keeping of a proper look-out.</t>
  </si>
  <si>
    <t>The lights prescribed by these Rules shall, if carried, also be exhibited from sunrise to sunset in restricted visibility and may be exhibited in all other circumstances when it is deemed necessary.</t>
  </si>
  <si>
    <t>The Rules concerning shapes shall be complied with by day.</t>
  </si>
  <si>
    <t>The lights and shapes specified in these Rules shall comply with the provisions of Annex I to these Regulations.</t>
  </si>
  <si>
    <t>Rule 21 - Definitions</t>
  </si>
  <si>
    <t>“Masthead light” means a white light placed over the fore and aft centreline of the vessel showing an unbroken light over an arc of the horizon of 225 degrees and so fixed as to show the light from right ahead to 22.5 degrees abaft the beam on either side of the vessel.</t>
  </si>
  <si>
    <t>Definitions</t>
  </si>
  <si>
    <t>“Sidelights” means a green light on the starboard side and a red light on the port side each showing an unbroken light over an arc of the horizon of 112.5 degrees and so fixed as to show the light from the right ahead to 22.5 degrees abaft the beam on its respective side. In a vessel of less than 20 metres in length the sidelights may be combined in one lantern carried on the fore and aft centreline of the vessel.</t>
  </si>
  <si>
    <t>“Sternlight” means a white light placed as nearly as practicable at the stern showing an unbroken light over an arc of the horizon of 135 degrees and so fixed as to show the light 67.5 degrees from right aft on each side of the vessel.</t>
  </si>
  <si>
    <t>“Towing light” means a yellow light having the same characteristics as the “sternlight” defined in paragraph (c) of this Rule.</t>
  </si>
  <si>
    <t>“All-round light” means a light showing an unbroken light over an arc of the horizon of 360 degrees.</t>
  </si>
  <si>
    <t>“Flashing light” means a light flashing at regular intervals at a frequency of 120 flashes or more per minute.</t>
  </si>
  <si>
    <t>Rule 22 - Visibility of lights</t>
  </si>
  <si>
    <t>The lights prescribed in these Rules shall have an intensity as specified in Section 8 of Annex I to these Regulations so as to be visible at the following minimum ranges:</t>
  </si>
  <si>
    <t>Visibility of lights</t>
  </si>
  <si>
    <t xml:space="preserve">In vessels of 50 metres or more in length:
</t>
  </si>
  <si>
    <t>-	a masthead light, 6 miles;
-	a sidelight, 3 miles;
-	a stern light, 3 miles;
-	a towing light, 3 miles;
-	a white, red, green or yellow all-round light, 3 miles.</t>
  </si>
  <si>
    <t xml:space="preserve">In vessels of 12 metres or more in length but less than 50 metres in length:
</t>
  </si>
  <si>
    <t>-	a masthead light, 5 miles; except that where the length of the vessel is less than 20 metres, 3 miles;
-	a sidelight, 2 miles;
-	a sternlight, 2 miles;
-	a towing light, 2 miles;
-	a white, red, green or yellow all-round light, 2 miles.</t>
  </si>
  <si>
    <t xml:space="preserve">In vessels of less than 12 metres in length:
</t>
  </si>
  <si>
    <t>-	a masthead light, 2 miles;
-	a sidelight, 1 mile;
-	a sternlight, 2 miles;
-	a towing light, 2 miles
-	a white, red, green or yellow all-round light, 2 miles.</t>
  </si>
  <si>
    <t xml:space="preserve">In inconspicuous, partly submerged vessels or objects being towed:
</t>
  </si>
  <si>
    <t>-	a white all-round light, 3 miles.</t>
  </si>
  <si>
    <t>Rule 23 - Power-driven vessels underway</t>
  </si>
  <si>
    <t>A power-driven vessel underway shall exhibit:</t>
  </si>
  <si>
    <t>- a masthead light forward;
- a second masthead light abaft of and higher than the forward one; except that a vessel of less than 50 metres in length shall not be obliged to exhibit such light but may do so;
- sidelights;
- a sternlight.</t>
  </si>
  <si>
    <t>Power-driven vessels underway</t>
  </si>
  <si>
    <t>An air-cushion vessel when operating in the non-displacement mode shall, in addition to the lights prescribed in paragraph (a) of this Rule, exhibit an all-round flashing yellow light.</t>
  </si>
  <si>
    <t>A WIG craft only when taking off, landing and in flight near the surface shall, in addition to the lights prescribed in paragraph (a) of this Rule, exhibit a high intensity all-round flashing red light.</t>
  </si>
  <si>
    <t>A power-driven vessel of less than 12 metres in length may in lieu of the lights prescribed in paragraph (a) of this Rule exhibit an all-round white light and sidelights;</t>
  </si>
  <si>
    <t>a power-driven vessel of less than 7 metres in length whose maximum speed does not exceed 7 knots may in lieu of the lights prescribed in paragraph (a) of this Rule exhibit an all-round white light and shall, if practicable, also exhibit sidelights;</t>
  </si>
  <si>
    <t>the masthead light or all-round white light on a power-driven vessel of less than 12 metres in length may be displaced from the fore and aft centre line of the vessel if centreline fitting is not practicable, provided that the sidelights are combined in one lantern which shall be carried on the fore and aft centre line of the vessel or located as nearly as practicable in the same fore and aft line as the masthead light or the all-round white light.</t>
  </si>
  <si>
    <t>Rule 24 - Towing and pushing</t>
  </si>
  <si>
    <t>A power-driven vessel when towing shall exhibit:</t>
  </si>
  <si>
    <t>Towing and pushing</t>
  </si>
  <si>
    <t>iv</t>
  </si>
  <si>
    <t>When a pushing vessel and a vessel being pushed ahead are rigidly connected in a composite unit they shall be regarded as a power-driven vessel and exhibit the lights prescribed in Rule 23.</t>
  </si>
  <si>
    <t>A power-driven vessel when pushing ahead or towing alongside, except in the case of a composite unit, shall exhibit:</t>
  </si>
  <si>
    <t>A power-driven vessel to which paragraph (a) or (c) of this Rule applies shall also comply with Rule 23(a) (ii).</t>
  </si>
  <si>
    <t>A vessel or object being towed, other than those mentioned in paragraph (g) of this Rule, shall exhibit:</t>
  </si>
  <si>
    <t>a vessel being pushed ahead, not being part of a composite unit, shall exhibit at the forward end sidelights;</t>
  </si>
  <si>
    <t>An inconspicuous, partly submerged vessel or object, or combination of such vessels or objects being towed, shall exhibit:</t>
  </si>
  <si>
    <t>if it is less than 25 metres in breadth, one all-round white light at or near the forward end and one at or near the after end except that dracones need not exhibit a light at or near the forward end;</t>
  </si>
  <si>
    <t>if it is 25 metres or more in breadth, two additional all-round white lights at or near the extremities of its breadth;</t>
  </si>
  <si>
    <t>if it exceeds 100 metres in length, additional all-round white lights between the lights prescribed in sub-paragraphs (i) and (ii) so that the distance between the lights shall not exceed 100 metres;</t>
  </si>
  <si>
    <t>a diamond shape at or near the aftermost extremity of the last vessel or object being towed and if the length of the tow exceeds 200 metres an additional diamond shape where it can best be seen and located as far forward as is practicable.</t>
  </si>
  <si>
    <t>Where from any sufficient cause it is impracticable for a vessel or object being towed to exhibit the lights or shapes prescribed in paragraph (e) or (g) of this Rule, all possible measures shall be taken to light the vessel or object towed or at least to indicate the presence of such vessel or object.</t>
  </si>
  <si>
    <t>Where from any sufficient cause it is impracticable for a vessel not normally engaged in towing operations to display the lights prescribed in paragraph (a) or (c) of this Rule, such vessel shall not be required to exhibit those lights when engaged in towing another vessel in distress or otherwise in need of assistance. All possible measures shall be taken to indicate the nature of the relationship between the towing vessel and the vessel being towed as authorized by Rule 36, in particular by illuminating the towline.</t>
  </si>
  <si>
    <t>Rule 25 - Sailing vessels underway and vessels under oars</t>
  </si>
  <si>
    <t>A sailing vessel underway shall exhibit:</t>
  </si>
  <si>
    <t>- sidelights;
- a sternlight.</t>
  </si>
  <si>
    <t>Sailing vessels underway and vessels under oars</t>
  </si>
  <si>
    <t>In a sailing vessel of less than 20 metres in length the lights prescribed in paragraph (a) of this Rule may be combined in one lantern carried at or near the top of the mast where it can best be seen.</t>
  </si>
  <si>
    <t>A sailing vessel underway may, in addition to the lights prescribed in paragraph (a) of this Rule, exhibit at or near the top of the mast, where they can best be seen, two all-round lights in a vertical line, the upper being red and the lower green, but these lights shall not be exhibited in conjunction with the combined lantern permitted by paragraph (b) of this Rule.</t>
  </si>
  <si>
    <t>A sailing vessel of less than 7 metres in length shall, if practicable, exhibit the lights prescribed in paragraph (a) or (b) of this Rule, but if she does not, she shall have ready at hand an electric torch or lighted lantern showing a white light which shall be exhibited in sufficient time to prevent collision.</t>
  </si>
  <si>
    <t>A vessel under oars may exhibit the lights prescribed in this Rule for sailing vessels, but if she does not, she shall have ready at hand an electric torch or lighted lantern showing a white light which shall be exhibited in sufficient time to prevent collision.</t>
  </si>
  <si>
    <t>A vessel proceeding under sail when also being propelled by machinery shall exhibit forward where it can best be seen a conical shape, apex downwards.</t>
  </si>
  <si>
    <t>Rule 26 - Fishing vessels</t>
  </si>
  <si>
    <t>A vessel engaged in fishing, whether underway or at anchor, shall exhibit only the lights and shapes prescribed in this Rule.</t>
  </si>
  <si>
    <t>Fishing vessels</t>
  </si>
  <si>
    <t>A vessel when engaged in trawling, by which is meant the dragging through the water of a dredge net or other apparatus used as a fishing appliance, shall exhibit:</t>
  </si>
  <si>
    <t>A vessel engaged in fishing, other than trawling, shall exhibit:</t>
  </si>
  <si>
    <t>The additional signals described in Annex II to these Regulations apply to a vessel engaged in fishing in close proximity to other vessels engaged in fishing.</t>
  </si>
  <si>
    <t>Rule 27 - Vessels not under command or restricted in their ability to manoeuvre</t>
  </si>
  <si>
    <t>A vessel not under command shall exhibit:</t>
  </si>
  <si>
    <t>- two all-round red lights in a vertical line where they can best be seen;
- two balls or similar shapes in a vertical line where they can best be seen;
- when making way through the water, in addition to the lights prescribed in this paragraph, sidelights and a stern light.</t>
  </si>
  <si>
    <t>Vessels not under command or restricted in their ability to manoeuvre</t>
  </si>
  <si>
    <t>A vessel restricted in her ability to manoeuvre, except a vessel engaged in mine-clearance operations, shall exhibit:</t>
  </si>
  <si>
    <t>A power-driven vessel engaged in a towing operation such as severely restricts the towing vessel and her tow in their ability to deviate from their course shall, in addition to the lights or shapes prescribed in Rule 24(a), exhibit the lights or shapes prescribed in sub-paragraphs (b)(i) and (ii) of this Rule.</t>
  </si>
  <si>
    <t>A vessel engaged in dredging or underwater operations, when restricted in her ability to manoeuvre, shall exhibit the lights and shapes prescribed in sub-paragraphs (b) (i), (ii) and (iii) of this Rule and shall in addition, when an obstruction exists, exhibit:</t>
  </si>
  <si>
    <t>Whenever the size of a vessel engaged in diving operations makes it impracticable to exhibit all lights and shapes prescribed in paragraph (d) of this Rule, the following shall be exhibited:</t>
  </si>
  <si>
    <t>A vessel engaged in mine-clearance operations shall in addition to the lights prescribed for a power-driven vessel in Rule 23 or to the lights or shape prescribed for a vessel at anchor in Rule 30 as appropriate, exhibit three all-round green lights or three balls. One of these lights or shapes shall be exhibited near the foremast head and one at each end of the fore yard. These lights or shapes indicate that it is dangerous for another vessel to approach within 1000 metres of the mine clearance vessel.</t>
  </si>
  <si>
    <t>Vessels of less than 12 metres in length, except those engaged in diving operations, shall not be required to exhibit the lights and shapes prescribed in this Rule.</t>
  </si>
  <si>
    <t>The signals prescribed in this Rule are not signals of vessels in distress and requiring assistance. Such signals are contained in Annex IV to these Regulations.</t>
  </si>
  <si>
    <t>Rule 28 - Vessels constrained by their draught</t>
  </si>
  <si>
    <t>A vessel constrained by her draught may, in addition to the lights prescribed for power-driven vessels in Rule 23, exhibit where they can best be seen three all-round red lights in a vertical line, or a cylinder.</t>
  </si>
  <si>
    <t>Vessels constrained by their draught</t>
  </si>
  <si>
    <t>Rule 29 - Pilot vessels</t>
  </si>
  <si>
    <t>A vessel engaged on pilotage duty shall exhibit:</t>
  </si>
  <si>
    <t>Pilot vessels</t>
  </si>
  <si>
    <t>A pilot vessel when not engaged on pilotage duty shall exhibit the lights or shapes prescribed for a similar vessel of her length.</t>
  </si>
  <si>
    <t>Rule 30 - Anchored vessels and vessels aground</t>
  </si>
  <si>
    <t>A vessel at anchor shall exhibit where it can best be seen:</t>
  </si>
  <si>
    <t>Anchored vessels and vessels aground</t>
  </si>
  <si>
    <t>A vessel of less than 50 metres in length may exhibit an all-round white light where it can best be seen instead of the lights prescribed in paragraph (a) of this Rule.</t>
  </si>
  <si>
    <t>A vessel at anchor may, and a vessel of 100 metres and more in length shall, also use the available working or equivalent lights to illuminate her decks.</t>
  </si>
  <si>
    <t>A vessel aground shall exhibit the lights prescribed in paragraph (a) or (b) of this Rule and in addition, where they can best be seen:</t>
  </si>
  <si>
    <t>A vessel of less than 7 metres in length, when at anchor, not in or near a narrow channel, fairway or anchorage, or where other vessels normally navigate, shall not be required to exhibit the lights or shape prescribed in paragraphs (a) and (b) of this Rule.</t>
  </si>
  <si>
    <t>A vessel of less than 12 metres in length, when aground, shall not be required to exhibit the lights or shapes prescribed in sub-paragraphs (d) (i) and (ii) of this Rule.</t>
  </si>
  <si>
    <t>Rule 31 - Seaplanes</t>
  </si>
  <si>
    <t>Where it is impracticable for a seaplane or a WIG craft to exhibit lights and shapes of the characteristics or in the positions prescribed in the Rules of this Part she shall exhibit lights and shapes as closely similar in characteristics and position as is possible.</t>
  </si>
  <si>
    <t>Seaplanes</t>
  </si>
  <si>
    <t>PART D - SOUND AND LIGHT SIGNALS</t>
  </si>
  <si>
    <t>Rule 32 - Definitions</t>
  </si>
  <si>
    <t>The word “whistle” means any sound signalling appliance capable of producing the prescribed blasts and which complies with the specifications in Annex III to these Regulations.</t>
  </si>
  <si>
    <t>Sound and light signals</t>
  </si>
  <si>
    <t>The term “short blast” means a blast of about one second’s duration.</t>
  </si>
  <si>
    <t>The term “prolonged blast” means a blast of from four to six seconds’ duration.</t>
  </si>
  <si>
    <t>Rule 33 - Equipment for sound signals</t>
  </si>
  <si>
    <t>A vessel of 12 metres or more in length shall be provided with a whistle, a vessel of 20 metres or more in length shall be provided with a bell in addition to a whistle, and a vessel of 100 metres or more in length shall, in addition, be provided with a gong, the tone and sound of which cannot be confused with that of the bell. The whistle, bell and gong shall comply with the specifications in Annex III to these Regulations. The bell or gong or both may be replaced by other equipment having the same respective sound characteristics, provided that manual sounding of the prescribed signals shall always be possible.</t>
  </si>
  <si>
    <t>Equipment for sound signals</t>
  </si>
  <si>
    <t>A vessel of less than 12 metres in length shall not be obliged to carry the sound signalling appliances prescribed in paragraph (a) of this Rule but if she does not, she shall be provided with some other means of making an efficient sound signal.</t>
  </si>
  <si>
    <t>Rule 34 - Manoeuvring and warning signals</t>
  </si>
  <si>
    <t>When vessels are in sight of one another, a power-driven vessel underway, when manoeuvring as authorized or required by these Rules, shall indicate that manoeuvre by the following signals on her whistle:
- one short blast to mean “I am altering my course to starboard”;
- two short blasts to mean “I am altering my course to port”;
- three short blasts to mean “I am operating astern propulsion”.</t>
  </si>
  <si>
    <t>Manoeuvring and warning signals</t>
  </si>
  <si>
    <t>Any vessel may supplement the whistle signals prescribed in paragraph (a) of this Rule by light signals, repeated as appropriate, whilst the manoeuvre is being carried out:</t>
  </si>
  <si>
    <t>these light signals shall have the following significance 
- one flash to mean “I am altering my course to starboard”;
- two flashes to mean “I am altering my course to port”;
- three flashes to mean “I am operating astern propulsion”;</t>
  </si>
  <si>
    <t>the duration of each flash shall be about one second, the interval between flashes shall be about one second, and the interval between successive signals shall be not less than ten seconds;</t>
  </si>
  <si>
    <t>the light used for this signal shall, if fitted, be an all-round white light, visible at a minimum range of 5 miles, and shall comply with the provisions of Annex I to these Regulations.</t>
  </si>
  <si>
    <t>When in sight of one another in a narrow channel or fairway:</t>
  </si>
  <si>
    <t>a vessel intending to overtake another shall in compliance with Rule 9(e)(i) indicate her intention by the following signals on her whistle:
- two prolonged blasts followed by one short blast to mean “I intend to overtake you on your
starboard side”;
- two prolonged blasts followed by two short blasts to mean “I intend to overtake you on your
port side”.</t>
  </si>
  <si>
    <t>the vessel about to be overtaken when acting in accordance with Rule 9(e)(i) shall indicate her agreement by the following signal on her whistle:
- one prolonged, one short, one prolonged and one short blast, in that order.</t>
  </si>
  <si>
    <t>When vessels in sight of one another are approaching each other and from any cause either vessel fails to understand the intentions or actions of the other, or is in doubt whether sufficient action is being taken by the other to avoid collision, the vessel in doubt shall immediately indicate such doubt by giving at least five short and rapid blasts on the whistle. Such signal may be supplemented by a light signal of at least five short and rapid flashes.</t>
  </si>
  <si>
    <t>A vessel nearing a bend or an area of a channel or fairway where other vessels may be obscured by an intervening obstruction shall sound one prolonged blast. Such signal shall be answered with a prolonged blast by any approaching vessel that may be within hearing around the bend or behind the intervening obstruction.</t>
  </si>
  <si>
    <t>If whistles are fitted on a vessel at a distance apart of more than 100 metres, one whistle only shall be used for giving manoeuvring and warning signals.</t>
  </si>
  <si>
    <t>Rule 35 - Sound signals in restricted visibility</t>
  </si>
  <si>
    <t>In or near an area of restricted visibility, whether by day or night, the signals prescribed in this Rule shall be used as follows:</t>
  </si>
  <si>
    <t>Sound signals in restricted visibility</t>
  </si>
  <si>
    <t>A power-driven vessel making way through the water shall sound at intervals of not more than 2 minutes one prolonged blast.</t>
  </si>
  <si>
    <t>A vessel not under command, a vessel restricted in her ability to manoeuvre, a vessel constrained by her draught, a sailing vessel, a vessel engaged in fishing and a vessel engaged in towing or pushing another vessel shall, instead of the signals prescribed in paragraphs (a) or (b) of this Rule, sound at intervals of not more than 2 minutes three blasts in succession, namely one prolonged followed by two short blasts.</t>
  </si>
  <si>
    <t>A vessel engaged in fishing, when at anchor, and a vessel restricted in her ability to manoeuvre when carrying out her work at anchor, shall instead of the signals prescribed in paragraph (g) of this Rule sound the signal prescribed in paragraph (c) of this Rule.</t>
  </si>
  <si>
    <t>A vessel towed or if more than one vessel is towed the last vessel of the tow, if manned, shall at intervals of not more than 2 minutes sound four blasts in succession, namely one prolonged followed by three short blasts. When practicable, this signal shall be made immediately after the signal made by the towing vessel.</t>
  </si>
  <si>
    <t>When a pushing vessel and a vessel being pushed ahead are rigidly connected in a composite unit they shall be regarded as a power-driven vessel and shall give the signals prescribed in paragraphs (a) or (b) of this Rule.</t>
  </si>
  <si>
    <t>A vessel at anchor shall at intervals of not more than one minute ring the bell rapidly for about 5 seconds. In a vessel of 100 metres or more in length the bell shall be sounded in the forepart of the vessel and immediately after the ringing of the bell the gong shall be sounded rapidly for about 5 seconds in the after part of the vessel. A vessel at anchor may in addition sound three blasts in succession, namely one short, one prolonged and one short blast, to give warning of her position and of the possibility of collision to an approaching vessel.</t>
  </si>
  <si>
    <t>A vessel aground shall give the bell signal and if required the gong signal prescribed in paragraph (g) of this Rule and shall, in addition, give three separate and distinct strokes on the bell immediately before and after the rapid ringing of the bell. A vessel aground may in addition sound an appropriate whistle signal.</t>
  </si>
  <si>
    <t>A vessel of 12 metres or more but less than 20 metres in length shall not be obliged to give the bell signals prescribed in paragraphs (g) and (h) of this Rule. However, if she does not, she shall make some other efficient sound signal at intervals of not more than 2 minutes.</t>
  </si>
  <si>
    <t>A vessel of less than 12 metres in length shall not be obliged to give the above-mentioned signals but, if she does not, shall make some other efficient sound signal at intervals of not more than 2 minutes.</t>
  </si>
  <si>
    <t>A pilot vessel when engaged on pilotage duty may in addition to the signals prescribed in paragraphs (a),(b) or (g) of this Rule sound an identity signal consisting of four short blasts.</t>
  </si>
  <si>
    <t>Rule 36 - Signals to attract attention</t>
  </si>
  <si>
    <t xml:space="preserve">If necessary to attract the attention of another vessel any vessel may make light or sound signals that cannot be mistaken for any signal authorised elsewhere in these Rules, or may direct the beam of her searchlight in the direction of the danger, in such a way as not to embarrass any vessel. </t>
  </si>
  <si>
    <t>Signals to attract attention</t>
  </si>
  <si>
    <t>Any light to attract the attention of another vessel shall be such that it cannot be mistaken for any aid to navigation. For the purpose of this Rule the use of high intensity intermittent or revolving lights, such as strobe lights, shall be avoided.</t>
  </si>
  <si>
    <t>Rule 37 - Distress signals</t>
  </si>
  <si>
    <t>When a vessel is in distress and requires assistance she shall use or exhibit the signals described in Annex IV to these Regulations.</t>
  </si>
  <si>
    <t>Distress signals</t>
  </si>
  <si>
    <t>PART E - EXEMPTIONS</t>
  </si>
  <si>
    <t>Rule 38 - Exemptions</t>
  </si>
  <si>
    <t>Any vessel (or class of vessels) provided that she complies with the requirements of the International Regulations for Preventing Collisions at Sea, 1960 (a), the keel of which is laid or which is at a corresponding stage of construction before the entry into force of these Regulations may be exempted from compliance therewith as follows:</t>
  </si>
  <si>
    <t>Exemptions</t>
  </si>
  <si>
    <t>The installation of lights with ranges prescribed in Rule 22, until 4 years after the date of entry into force of these Regulations.</t>
  </si>
  <si>
    <t>The installation of lights with colour specifications as prescribed in Section 7 of Annex I to these Regulations, until 4 years after the date of entry into force of these Regulations.</t>
  </si>
  <si>
    <t>The repositioning of lights as a result of conversion from Imperial to metric units and rounding off measurement figures, permanent exemption.</t>
  </si>
  <si>
    <t>The repositioning of masthead lights on vessels of less than 150 metres in length, resulting from the prescriptions of Section 3(a) of Annex I to these Regulations, permanent exemption.</t>
  </si>
  <si>
    <t>The repositioning of masthead lights on vessels of 150 metres or more in length, resulting from the prescriptions of Section 3(a) of Annex I to these Regulations, until 9 years after the date of entry into force of these Regulations.</t>
  </si>
  <si>
    <t>The repositioning of masthead lights resulting from the prescriptions of Section 2(b) of Annex I to these Regulations, until 9 years after the date of entry into force of these Regulations.</t>
  </si>
  <si>
    <t>The repositioning of sidelights resulting from the prescriptions of Sections 2(g) and 3(b) of Annex I to these Regulations, until 9 years after the date of entry into force of these Regulations.</t>
  </si>
  <si>
    <t>The requirements for sound signal appliances prescribed in Annex III to these Regulations, until 9 years after the date of entry into force of these Regulations.</t>
  </si>
  <si>
    <t>The repositioning of all-round lights resulting from the prescription of Section 9(b) of Annex I to these Regulations, permanent exemption.</t>
  </si>
  <si>
    <t>Own</t>
  </si>
  <si>
    <t>Length</t>
  </si>
  <si>
    <t>Type</t>
  </si>
  <si>
    <t>Features</t>
  </si>
  <si>
    <t>Visibility</t>
  </si>
  <si>
    <t>Operational radar</t>
  </si>
  <si>
    <t>L &lt; 20</t>
  </si>
  <si>
    <t>Sailing</t>
  </si>
  <si>
    <t>Anchor</t>
  </si>
  <si>
    <t>Power-driven</t>
  </si>
  <si>
    <t>Seaplane</t>
  </si>
  <si>
    <t>WIG</t>
  </si>
  <si>
    <t>Restricted</t>
  </si>
  <si>
    <t>L &gt;=50</t>
  </si>
  <si>
    <t>12 &lt;= L &lt; 50</t>
  </si>
  <si>
    <t>L &lt; 12</t>
  </si>
  <si>
    <t>Inconspicuous / partly submerged</t>
  </si>
  <si>
    <t>L &lt; 7</t>
  </si>
  <si>
    <t>Sense &amp; Perceive</t>
  </si>
  <si>
    <t>Decide</t>
  </si>
  <si>
    <t>Act</t>
  </si>
  <si>
    <t>[Ignored]</t>
  </si>
  <si>
    <t>Relevant aspects of Autonomous System</t>
  </si>
  <si>
    <t>Features, Capabilities &amp; Limitations</t>
  </si>
  <si>
    <t>Applicability matrix</t>
  </si>
  <si>
    <t>Own: Length</t>
  </si>
  <si>
    <t>Own: Type</t>
  </si>
  <si>
    <t>Own: Features</t>
  </si>
  <si>
    <t>Own: Visibility</t>
  </si>
  <si>
    <t>VESSEL PARAMETERS</t>
  </si>
  <si>
    <t>UNSPECIFIED (-)</t>
  </si>
  <si>
    <t>L &gt;= 50</t>
  </si>
  <si>
    <t>Vessel ID:</t>
  </si>
  <si>
    <t>Length (LOA) (m):</t>
  </si>
  <si>
    <t>Type:</t>
  </si>
  <si>
    <t>Final_Mask</t>
  </si>
  <si>
    <t>Specific_Mask</t>
  </si>
  <si>
    <t>Applicable Rules</t>
  </si>
  <si>
    <t>ANSWER</t>
  </si>
  <si>
    <t>Does the vessel have operational radar?</t>
  </si>
  <si>
    <t>Yes</t>
  </si>
  <si>
    <t>Does the vessel have an anchor?</t>
  </si>
  <si>
    <t>Will the vessel be operating in areas of restricted visibility?</t>
  </si>
  <si>
    <t>L &lt; 50</t>
  </si>
  <si>
    <t>Mask Filtering</t>
  </si>
  <si>
    <t>Contents</t>
  </si>
  <si>
    <t>The term “vessel restricted in her ability to manoeuvre” means a vessel which from the nature of her work is restricted in her ability to manoeuvre as required by these Rules and is therefore unable to keep out of the way of another vessel. The term “vessels restricted in their ability to manoeuvre” shall include but not be limited to:
(i) a vessel engaged in laying, servicing or picking up a navigation mark, submarine cable or pipeline;
(ii) a vessel engaged in dredging, surveying or underwater operations;
(iii) a vessel engaged in replenishment or transferring persons, provisions or cargo while underway;
(iv) a vessel engaged in the launching or recovery of aircraft;
(v) a vessel engaged in mine clearance operations;
(vi) a vessel engaged in a towing operation such as severely restricts the towing vessel and her tow in their ability to deviate from their course.</t>
  </si>
  <si>
    <t>- instead of the light prescribed in Rule 23(a)(i) or (a)(ii), two masthead lights in a vertical line. When the length of the tow, measuring from the stern of the towing vessel to the after end of the tow exceeds 200 metres, three such lights in a vertical line;
- sidelights;
- a sternlight;
- a towing light in a vertical line above the sternlight;
- when the length of the tow exceeds 200 metres, a diamond shape where it can best be seen.</t>
  </si>
  <si>
    <t>- instead of the light prescribed in Rule 23(a)(i) or (a)(ii), two masthead lights in a vertical line;
- sidelights;
- a sternlight.</t>
  </si>
  <si>
    <t>- sidelights;
- a sternlight;
- when the length of the tow exceeds 200 metres, a diamond shape where it can best be seen.</t>
  </si>
  <si>
    <t>Provided that any number of vessels being towed alongside or pushed in a group shall be lighted
as one vessel,</t>
  </si>
  <si>
    <t>- two all-round lights in a vertical line, the upper being green and the lower white, or a shape consisting of two cones with their apexes together in a vertical line one above the other;
- a masthead light abaft of and higher than the all-round green light; a vessel of less than 50 metres in length shall not be obliged to exhibit such a light but may do so;
- when making way through the water, in addition to the lights prescribed in this paragraph, sidelights and a stern light.</t>
  </si>
  <si>
    <t>- two all-round lights in a vertical line, the upper being red and the lower white, or a shape consisting of two cones with apexes together in a vertical line one above the other;
- when there is outlying gear extending more than 150 metres horizontally from the vessel, an all- round white light or a cone apex upwards in the direction of the gear;
- when making way through the water, in addition to the lights prescribed in this paragraph, sidelights and a sternlight.</t>
  </si>
  <si>
    <t>- three all-round lights in a vertical line where they can best be seen. The highest and lowest of these lights shall be red and the middle light shall be white;
- three shapes in a vertical line where they can best be seen. The highest and lowest of these shapes shall be balls and the middle one a diamond;
- when making way through the water, a masthead light or lights, sidelights and a sternlight, in addition to the lights prescribed in sub-paragraph (i);
- when at anchor, in addition to the lights or shapes prescribed in sub-paragraphs (i) and (ii), the light, lights or shape prescribed in Rule 30.</t>
  </si>
  <si>
    <t>- two all-round red lights or two balls in a vertical line to indicate the side on which the obstruction exists;
- two all-round green lights or two diamonds in a vertical line to indicate the side on which another vessel may pass;
- when at anchor, the lights or shapes prescribed in this paragraph instead of the lights or shape prescribed in Rule 30.</t>
  </si>
  <si>
    <t>- three all-round lights in a vertical line where they can best be seen. The highest and lowest of these lights shall be red and the middle light shall be white;
- a rigid replica of the International Code flag “A” not less than 1 metre in height. Measures shall be taken to ensure its all-round visibility.</t>
  </si>
  <si>
    <t>- at or near the masthead, two all-round lights in a vertical line, the upper being white and the lower red;
- when underway, in addition, sidelights and a sternlight;
- when at anchor, in addition to the lights prescribed in sub-paragraph (i), the light, lights or shape prescribed in Rule 30 for vessels at anchor.</t>
  </si>
  <si>
    <t>- in the fore part, an all-round white light or one ball;
- at or near the stern and at a lower level than the light prescribed in sub-paragraph (i), an all-round white light.</t>
  </si>
  <si>
    <t>- two all-round red lights in a vertical line;
- three balls in a vertical line.</t>
  </si>
  <si>
    <t>Sense &amp; Perceive
(Harmonised)</t>
  </si>
  <si>
    <t>Decide &amp; Act</t>
  </si>
  <si>
    <t>Decide
(Harmonised)</t>
  </si>
  <si>
    <t>Act
(Harmonised)</t>
  </si>
  <si>
    <t>Compliance with Government set State rules, when these are applicable, are prioritised over compliance with COLREGS rules.</t>
  </si>
  <si>
    <t>Compliance with the sound and light signals defined in Section C and Section D is subject to vessel construction and purpose. Vessels of special construction or purpose should comply as closely as possible with the rules presented in the aforementioned sections.</t>
  </si>
  <si>
    <t>Must be able to ascertain all dangerous situations relating to navigation and risk of collision, and any special circumstances including the limitations of other vessels.</t>
  </si>
  <si>
    <t xml:space="preserve">• Prevailing circumstances and conditions
• Presence and characteristics of vessels 
• Behaviour (bearing, speed, activity) of vessels within sight
</t>
  </si>
  <si>
    <t>Have due regard for these situations, taking action necessary to avoid immediate danger (which may depart from these rules).</t>
  </si>
  <si>
    <t xml:space="preserve">• Which vessel is required to take action with regard to special circumstances and the limitations of the other vessel
• Time until necessary action must be taken (if the other vessels fails to or is unable to take action)
</t>
  </si>
  <si>
    <t xml:space="preserve">• Take the necessary action to avoid immediate danger </t>
  </si>
  <si>
    <t>Special circumstances and limitations of vessels may require departure from these Rules.</t>
  </si>
  <si>
    <t>Propelled by machinery.</t>
  </si>
  <si>
    <t>Not propelled by machinery.</t>
  </si>
  <si>
    <t>Manoeuvrability of fishing vessels is subject to the type of fishing equipment used.</t>
  </si>
  <si>
    <t>Vessels restricted in their ability to manoeuvre are unable to keep out of the way of other vessels.</t>
  </si>
  <si>
    <t xml:space="preserve">A vessel constrained by her draught has limited ability to deviate from her course. </t>
  </si>
  <si>
    <t>Identify other vessels within line-of-sight.</t>
  </si>
  <si>
    <t xml:space="preserve">• State of visibility
• Range of visibility
• Presence and characteristics of vessels 
• Behaviour of spotted vessels over time 
</t>
  </si>
  <si>
    <t>Determine whether any action is required for the safe passage of both the own and spotted vessel.</t>
  </si>
  <si>
    <t>• Type of encounter
• Risk of collision</t>
  </si>
  <si>
    <t>Must be able to ascertain the weather conditions and the subsequent impact on visibility, manoeuvrability, and safe speed.</t>
  </si>
  <si>
    <t xml:space="preserve">• State of visibility
• Range of visibility
• Ocean conditions
</t>
  </si>
  <si>
    <t>Decide the impact on own vessel course and speed.</t>
  </si>
  <si>
    <t xml:space="preserve">• Manoeuvrability of the vessel in the prevailing conditions
• Safe speed
</t>
  </si>
  <si>
    <t>WIG crafts may operate above or on the water.</t>
  </si>
  <si>
    <t>Maintain a proper look-out for other vessels by sight and hearing as well as by all available means appropriate in the prevailing circumstances and conditions.</t>
  </si>
  <si>
    <t>• Prevailing circumstances and conditions
• Presence and characteristics of vessels  (by sight, hearing and/or all available means appropriate)
• Sound/light signals produced by the other vessels</t>
  </si>
  <si>
    <t>Make a full appraisal of the situation and of the risk of collision.</t>
  </si>
  <si>
    <t>Must be able to ascertain current circumstances and conditions based on factors detailed in Rules 6 and 7.</t>
  </si>
  <si>
    <t xml:space="preserve">• State of visibility
• Range of visibility
• Ocean conditions
• Presence and characteristics of vessels 
• Behaviour of spotted vessels over time </t>
  </si>
  <si>
    <t>Determine a (maximum) speed that is considered safe based on the scenario, operating conditions and capabilities/limitations of the vessel, and remain limited to that maximum speed at all times, to allow proper and effective action to be taken to avoid collision.</t>
  </si>
  <si>
    <t>• Manoeuvrability of the vessel in the prevailing conditions
• Safe speed</t>
  </si>
  <si>
    <t>•Adjust speed to be at or below maximum safe speed</t>
  </si>
  <si>
    <t xml:space="preserve">• State of visibility
• Range of visibility
• Ocean conditions
• Presence and characteristics of vessels  by 'sight'
• Behaviour of spotted vessels over time </t>
  </si>
  <si>
    <t>• Maximum safe speed</t>
  </si>
  <si>
    <t xml:space="preserve">• State of visibility
• Range of visibility
• Ocean conditions
• Presence and characteristics of vessels by radar
• Behaviour of spotted vessels over time </t>
  </si>
  <si>
    <t>Proper use of radar equipment if fitted and operational, including long-range scanning and radar plotting or equivalent systematic observation of detected objects.</t>
  </si>
  <si>
    <t>Circumstances and conditions associated with a risk of collision, using all means appropriate</t>
  </si>
  <si>
    <t>• Prevailing circumstances and conditions
• Presence and characteristics of vessels (by sight, hearing and/or all available means appropriate)
• Proximity of navigational hazards</t>
  </si>
  <si>
    <t>Determine if risk of collision exists. If there is any doubt such risk shall be deemed to exist.</t>
  </si>
  <si>
    <t xml:space="preserve">Vessels spotted via the use of radar shall have their trajectory tracked to determine if a risk of collision exists.
</t>
  </si>
  <si>
    <t>• Risk of collision</t>
  </si>
  <si>
    <t xml:space="preserve">• Determine when information is too scanty to be reliable
</t>
  </si>
  <si>
    <t xml:space="preserve">The bearing of an approaching vessel shall be considered when determining risk of collision.
</t>
  </si>
  <si>
    <t>• Behaviour of approaching vessel over time (bearing)</t>
  </si>
  <si>
    <t xml:space="preserve">Determine risk of collision noting that such risk shall be deemed to exist if the compass bearing of an approaching vessel does not appreciably change.
</t>
  </si>
  <si>
    <t>• Type of encounter
• Risk of collision
• Certainty of predicted risk of collision probability</t>
  </si>
  <si>
    <t>Risk of collision shall be deemed to exist if the compass bearing of an approaching vessel does not appreciably change.</t>
  </si>
  <si>
    <t xml:space="preserve">The size and activity of the approaching vessel shall be considered when determining risk of collision and identifying the give-way and stand-on vessel.
</t>
  </si>
  <si>
    <t xml:space="preserve">• Type of oncoming vessel (vessel or tow)
• Size of oncoming vessel
• Change in bearing of an approaching vessel
• Distance/time to oncoming vessel
</t>
  </si>
  <si>
    <t>Determine risk of collision noting that such risk may sometimes exist even when an appreciable bearing change is evident, particularly when approaching a very large vessel or a tow or when approaching a vessel at close range.</t>
  </si>
  <si>
    <t>Risk of collision may sometimes exist even when an appreciable bearing change is evident, particularly when approaching a very large vessel or a tow or when approaching a vessel at close range.</t>
  </si>
  <si>
    <t>• Action taken observes the principles of good seamanship</t>
  </si>
  <si>
    <t>Assess if there is sufficient sea-room to avoid a close quarters situation with alteration of course alone.</t>
  </si>
  <si>
    <t xml:space="preserve">• State of visibility
• Range of visibility
• Ocean conditions
• Operating environment
• Presence and characteristics of vessels 
• Behaviour of spotted vessels over time 
</t>
  </si>
  <si>
    <t>Alteration of course to avoid a close-quarters situation, if it is substantial, made in good time, if there is sufficient sea-room, and another close-quarters situation does not arise.</t>
  </si>
  <si>
    <t>• Available sea room
• Applicability of specific operating environment rules/conditions
• Number of potential close-quarters situations with other surrounding vessels
• Magnitude of bearing change to avoid all close quarter situations with surrounding vessels</t>
  </si>
  <si>
    <t>• Alter course
• Action taken observes the principles of good seamanship</t>
  </si>
  <si>
    <t>Assess the effectiveness of the action taken to pass at a safe distance until the other vessel is well clear.</t>
  </si>
  <si>
    <t>Determine if a risk of collision exists, and if so, take action to avoid collision by passing at a safe distance. The effectiveness of the action shall be carefully checked until the other vessel is finally past and clear.</t>
  </si>
  <si>
    <t>• Type of encounter 
• Risk of collision
• Applicability of specific operating environment rules/conditions
• Magnitude of safe distance
• Effectiveness of pass</t>
  </si>
  <si>
    <t>• Alter course</t>
  </si>
  <si>
    <t>Assessment of the time needed to be determine risk of collision and necessary action is dependent on the number of vessels present and the type of encounter.</t>
  </si>
  <si>
    <t>Determine if a risk of collision exists. If necessary to avoid collision or allow more time to assess the situation, a vessel shall slacken her speed or take all way off by stopping or reversing her means of propulsion.</t>
  </si>
  <si>
    <t>• Type of encounter 
• Risk of collision
• Certainty of predicted risk of collision probability
• Time until necessary action must be taken (if the other vessels fails to or is unable to take action)</t>
  </si>
  <si>
    <t>• Reduce speed
or
• Stop/reverse means of propulsion</t>
  </si>
  <si>
    <t xml:space="preserve">Assess the quantity, type, and activity of surrounding vessels </t>
  </si>
  <si>
    <t xml:space="preserve">Determine the give-way and stand-on vessels relative to the circumstances. If own vessel is the give-way vessel, than early action must be taken to allow sufficient sea-room for the stand-on vessel. </t>
  </si>
  <si>
    <t xml:space="preserve">• Type of encounter 
• Risk of collision
• Certainty of predicted risk of collision probability
• Stand-on and give-way vessel
• Magnitude of action 
• When to take the action
</t>
  </si>
  <si>
    <t>If stand-on
• Continue
If give-way
• Alter course
• Action taken observes the principles of good seamanship</t>
  </si>
  <si>
    <t xml:space="preserve">Assess the quantity, type, and activity of surrounding vessels and their ability to manoeuvre. </t>
  </si>
  <si>
    <t>Determine the give-way and stand-on vessels relative to the circumstances. Determine the type of action that must be taken with full regard to the actions the other vessel might take if they believe they are the give-way vessel.</t>
  </si>
  <si>
    <t xml:space="preserve">• Type of encounter 
• Risk of collision
• Stand-on and give-way vessel
If own vessel must give-way due to the size or limitations of the other vessel:
• Action that could be taking by large vessel or a vessel restricted in her ability to manoeuvre </t>
  </si>
  <si>
    <t xml:space="preserve">Determine if the passage of the other vessel is not to be impeded due to the characteristics and/or activity of the vessel, or operating environment. </t>
  </si>
  <si>
    <t>This rule applies to vessels the passage of which is not to be impeded.</t>
  </si>
  <si>
    <t xml:space="preserve">Assess the boundaries of the operating environment. </t>
  </si>
  <si>
    <t>• State of visibility
• Range of visibility
• Operating environment
• Boundaries of operating environment
• Starboard side of own vessel</t>
  </si>
  <si>
    <t xml:space="preserve">Determine safe and practicable distance from the outer limit. </t>
  </si>
  <si>
    <t xml:space="preserve">• Identify boundary of the operating environment
• Determine safe distance from the boundary
</t>
  </si>
  <si>
    <t>If it is necessary and safe to proceed closer to the boundary
• Alter course</t>
  </si>
  <si>
    <t>• State of visibility
• Range of visibility
• Presence and characteristics of vessels 
• Behaviour of spotted vessels over time 
• Operating environment</t>
  </si>
  <si>
    <t>Determine if other vessels can safely navigate only within a narrow channel or fairway. And determine if own vessel is impeding the passage of other vessels in a narrow channel or fairway.</t>
  </si>
  <si>
    <t xml:space="preserve">• Determine manoeuvrability of the other vessel
</t>
  </si>
  <si>
    <t>• Continue
If action is necessary to not impede the safe passage of the other vessel:
• Change bearing</t>
  </si>
  <si>
    <t>Vessels that due to their size or draught can safely navigate only within a narrow channel or fairway.
Applied to 20m in length or sailing vessels.</t>
  </si>
  <si>
    <t>Rule applies to sailing vessels.</t>
  </si>
  <si>
    <t>Rule applies to fishing vessels.</t>
  </si>
  <si>
    <t>• State of visibility
• Range of visibility
• Presence and characteristics of vessels 
• Behaviour of spotted vessels over time 
• Operating environment
• Sound signals</t>
  </si>
  <si>
    <t>Determine if intended course will impede the passage of a vessel which can safely navigate only within such channel or fairway.
Act:
Cross, if the intended course will not impede the passage of a vessel which can safely navigate only within such channel or fairway.</t>
  </si>
  <si>
    <t>• Determine manoeuvrability of the other vessel
• Determine if it is safe to cross the narrow channel or fairway
• Meaning of sound signal (if any)</t>
  </si>
  <si>
    <t>• Change bearing
• Reduce speed
If it is safe to cross:
• Continue</t>
  </si>
  <si>
    <t>Assess the presence of other vessels using a narrow channel or fairway.
Assess the available sea-room for overtaking.
Sound signals.</t>
  </si>
  <si>
    <t>• Determine manoeuvrability of the other vessel
• Meaning of sound signal (if any)
• Determine if it is safe to overtake</t>
  </si>
  <si>
    <t>• Produce sound signal to indicate intention to overtake
If vessel to be overtaken has signalled agreement and manoeuvred out of the way:
• Overtake the vessel</t>
  </si>
  <si>
    <t>Determine the applicable obligations of an overtaking vessel under Rule 13.</t>
  </si>
  <si>
    <t>• Applicability of this rule
• Distance needed between vessels whilst overtaking</t>
  </si>
  <si>
    <t>• State of visibility
• Range of visibility
• Operating environment
• Sound signals</t>
  </si>
  <si>
    <t>Decide:
Determine if approaching a bend or an area of narrow channel or fairway, AND there is an obstruction potentially obscuring other vessels.
Act:
Navigate with alertness and caution (i.e. slow down)
Sound the appropriate signal</t>
  </si>
  <si>
    <t>• Identify boundary of the operating environment
• Identify if operating under restricted visibility conditions apply
• Meaning of sound signal (if any)</t>
  </si>
  <si>
    <t>Particular caution needed when navigating an area of restricted visibility.</t>
  </si>
  <si>
    <t xml:space="preserve">Assess the state of the own vessel within the operating environment. </t>
  </si>
  <si>
    <t>• Operating environment
• State of own vessel</t>
  </si>
  <si>
    <t xml:space="preserve">Determine if the circumstances of the case permit anchoring in a narrow channel. </t>
  </si>
  <si>
    <t>• Applicability of this rule
• Necessity of anchoring in the operating environment</t>
  </si>
  <si>
    <t>Anchoring by any vessel in a narrow channel or fairway is not permissible, unless the circumstances of the case (emergency, distress) permit.</t>
  </si>
  <si>
    <t>Assess whether the vessel is operating in a Traffic Separation Scheme (TSS).</t>
  </si>
  <si>
    <t>• Operating environment</t>
  </si>
  <si>
    <t>Determine whether TSS rules are applicable in addition to other rules.</t>
  </si>
  <si>
    <t>• Applicability of this rule
• Obligations of vessel under other rules whilst operating in a TSS</t>
  </si>
  <si>
    <t>Identify the boundaries (termination points, traffic lanes, and separation zones).</t>
  </si>
  <si>
    <t>• State of visibility
• Range of visibility
• Operating environment
• Boundaries of operating environment</t>
  </si>
  <si>
    <t>• Direction of traffic within the traffic lane
• Start and end points of the operating environment
• Distance needed to stay clear of the boundaries of the TSS
• Bearing when following or exiting a TSS</t>
  </si>
  <si>
    <t>As needed to stay within or exit an TSS:
• Change bearing</t>
  </si>
  <si>
    <t xml:space="preserve">• State of visibility
• Range of visibility
• Operating environment
• Boundaries of operating environment
• Presence and characteristics of vessels 
• Behaviour of spotted vessels over time 
</t>
  </si>
  <si>
    <t xml:space="preserve">Determine if it is safe and practicable to cross traffic lanes.
Act: 
When it is safe to do so, cross the traffic lanes as quickly as is safe whilst maintaining aspect. </t>
  </si>
  <si>
    <t>• Direction of traffic within the traffic lane
• When to cross the traffic lanes
• Bearing needed to cross perpendicular to the direction of the traffic lanes
• Estimate effect of weather on crossing time and path</t>
  </si>
  <si>
    <t>• Change bearing
• Adjust speed</t>
  </si>
  <si>
    <t xml:space="preserve">Maintain aspect in this rule refers to the bearing of the crossing vessel being perpendicular to vessels navigating the traffic lanes. </t>
  </si>
  <si>
    <t>Survey the surrounding area for location and use of  the lanes, zones, and areas of the TSS.</t>
  </si>
  <si>
    <t>Determine whether it permissible to use inshore traffic zones based on the characteristics of the own vessel.</t>
  </si>
  <si>
    <t>• Identify areas, lanes, and zones within a TSS
• Determine if own vessel can or cannot make use of the inshore traffic zone</t>
  </si>
  <si>
    <t>Exemption to use inshore traffic zone for vessels less than 20 metres in length.</t>
  </si>
  <si>
    <t>Exemption to use inshore traffic zone for fishing vessels.</t>
  </si>
  <si>
    <t>Exemption for the use of inshore traffic zones for vessels navigating to or from a port or location situated within an inshore traffic zone.</t>
  </si>
  <si>
    <t>Determine whether it permissible to use a traffic separation zone based on the characteristics of the own vessel.</t>
  </si>
  <si>
    <t>Exemption for the use of a traffic separation zone if in immediate danger.</t>
  </si>
  <si>
    <t>Exemption for the use of a traffic separation zone if engaged in fishing.</t>
  </si>
  <si>
    <t>Determine if the speed of the vessel is still safe relative to the congestion and conditions of the operating environment.</t>
  </si>
  <si>
    <t>• Direction of traffic within the traffic lane
• Start and end points of the operating environment
• Evaluate safe speed
• Risk of collision</t>
  </si>
  <si>
    <t>Applicable to the termination points of a TSS.</t>
  </si>
  <si>
    <t>Anchoring in a TSS is not permissible due to the quantity of ships navigating through that area.</t>
  </si>
  <si>
    <t>Know where traffic separation schemes are.</t>
  </si>
  <si>
    <t xml:space="preserve">Geofenced locations i.e. traffic separation schemes.
</t>
  </si>
  <si>
    <t xml:space="preserve">Stay clear.
</t>
  </si>
  <si>
    <t>• Action taken observes the principles of good seamanship
Change course.</t>
  </si>
  <si>
    <t>Geofencing</t>
  </si>
  <si>
    <t xml:space="preserve">• State of visibility
• Range of visibility
• Operating environment
• Presence and characteristics of vessels </t>
  </si>
  <si>
    <t>Exemption to Rule 10 for vessels restricted in their ability to manoeuvre due to their size or their activity.</t>
  </si>
  <si>
    <t>Identify other vessels within line-of-sight (2.9 miles on a clear day).</t>
  </si>
  <si>
    <t xml:space="preserve">• State of visibility
• Range of visibility
• Presence and characteristics of vessels </t>
  </si>
  <si>
    <t>Determine whether rules in this section apply.</t>
  </si>
  <si>
    <t xml:space="preserve">• Applicability of rules in this section
</t>
  </si>
  <si>
    <t>Rule applicable to two sailing vessels.</t>
  </si>
  <si>
    <t>Survey the surrounding area for the location, quantity, and estimated type of vessels.</t>
  </si>
  <si>
    <t xml:space="preserve">• State of visibility
• Range of visibility
• Operating environment
• Boundaries of operating environment
• Presence and characteristics of vessels 
• Behaviour of spotted vessels over time </t>
  </si>
  <si>
    <t>Determine whether an overtaking situation exists. 
Act:
Stay well clear of the overtaken vessel if own vessel is the overtaking vessel.</t>
  </si>
  <si>
    <t>• Type of encounter 
• Risk of collision
• Predicted trajectory of the other vessel
• Bearing needed when overtaking to keep well clear</t>
  </si>
  <si>
    <t>Rules 4 to 18 can be overwritten to allow for the responsibilities under Rule 13.</t>
  </si>
  <si>
    <t>y</t>
  </si>
  <si>
    <t>Assume own vessel is overtaking if bearing is 22.5 abaft the beam of the other vessel.
Act:
Stay well clear of the overtaken vessel if own vessel is the overtaking vessel.</t>
  </si>
  <si>
    <t>• Type of encounter 
• Risk of collision
• Bearing relative to other vessel</t>
  </si>
  <si>
    <t>Determine when the overtaking vessel is past and clear.</t>
  </si>
  <si>
    <t>• Type of encounter 
• Risk of collision
• Applicability of specific operating environment rules/conditions
• Magnitude of safe distance
• Determine when the vessel is past and clear</t>
  </si>
  <si>
    <t>Survey the surrounding area for other vessels. Assess their type, bearing, and characteristics.</t>
  </si>
  <si>
    <t xml:space="preserve">• State of visibility
• Range of visibility
• Presence and characteristics of vessels
• Behaviour and aspect of spotted vessels over time </t>
  </si>
  <si>
    <t>Determine if vessels are on a reciprocal course with action required to mitigate the risk of collision.
Act:
Alter course to starboard such that vessels pass on their port side.</t>
  </si>
  <si>
    <t>• Type of encounter
• Risk of collision
• Type of action required</t>
  </si>
  <si>
    <t xml:space="preserve">• Alter course to starboard </t>
  </si>
  <si>
    <t>Applicable to a head-on encounter between two power-driven vessels.
Define bearing for two vessels to be on reciprocal course.</t>
  </si>
  <si>
    <t>• Alter course to starboard 
• Action taken observes the principles of good seamanship</t>
  </si>
  <si>
    <t>Survey the quantity, type, and bearing of vessels within sight relative to own vessel.</t>
  </si>
  <si>
    <t xml:space="preserve">• State of visibility
• Range of visibility
• Presence and characteristics of vessels 
• Behaviour and location of spotted vessels over time 
</t>
  </si>
  <si>
    <t>Determine location of other power-driven vessel relative to own vessel.
Decide: Risk of collision
Decide: Stand on vessel and give way vessel
Decide: Type of action needed
Act: Continue at constant speed OR change course</t>
  </si>
  <si>
    <t>• Type of encounter 
• Risk of collision
• Stand-on and give-way vessel</t>
  </si>
  <si>
    <t xml:space="preserve">• Alter course to starboard 
• Action taken observes the principles of good seamanship
Additionally or alternatively:
• reduce speed
</t>
  </si>
  <si>
    <t>Survey the quantity, type, and bearing of vessels within sight.</t>
  </si>
  <si>
    <t>Determine which vessel is the give-way vessel. Determine the magnitude and timing of action taken to avoid collision.
Act:
Take early and substantial action to keep well clear</t>
  </si>
  <si>
    <t xml:space="preserve">• Type of encounter 
• Risk of collision
• Stand-on and give-way vessel
• Applicability of specific operating environment rules/conditions
• Magnitude of safe distance </t>
  </si>
  <si>
    <t>• Change bearing
• Action taken observes the principles of good seamanship</t>
  </si>
  <si>
    <t>Determine which is the give-way vessel and which is the stand-on vessel.
Act: 
Keep course and speed</t>
  </si>
  <si>
    <t xml:space="preserve">• Type of encounter 
• Risk of collision
• Stand-on and give-way vessel
</t>
  </si>
  <si>
    <t>If own vessel is the stand-on vessel
• Continue
• Action taken observes the principles of good seamanship</t>
  </si>
  <si>
    <t xml:space="preserve">Determine if the give-way vessel has taken timely and appropriate action to avoid collision. If she has not, the stand-on vessel may take action to avoid collision.
</t>
  </si>
  <si>
    <t xml:space="preserve">• Type of encounter 
• Risk of collision
• Stand-on and give-way vessel
• Manoeuvrability of the vessel in the prevailing conditions
• Evaluate effectiveness of action taken by the give-way vessel
• Determine if preventative action needs to be taken by the stand-on vessel
</t>
  </si>
  <si>
    <t>• Change of course
OR
• Stop/reverse propulsion</t>
  </si>
  <si>
    <t xml:space="preserve">Determine if the give-way vessel has taken timely and appropriate action to avoid collision. If she has not, the stand-on vessel must take action to aid collision avoidance.
</t>
  </si>
  <si>
    <t>Determine if the alteration of course to port made by the stand-on power-driven vessel will create a head-on situation.</t>
  </si>
  <si>
    <t>If an action is taken in accordance with Rule 17 (a)(ii):
• Alter course to starboard
• Action taken observes the principles of good seamanship</t>
  </si>
  <si>
    <t>Rule applies to risk of collision between two power-driven vessels.</t>
  </si>
  <si>
    <t>The give-way vessel is not exempt from taking action based on Rule 17.</t>
  </si>
  <si>
    <t>Determine if rules 9, 10, or 13 are applicable</t>
  </si>
  <si>
    <t xml:space="preserve">• Assess applicability of Rules 9, 10, and 13
</t>
  </si>
  <si>
    <t>Applicable rules pertain to narrow channels, TSS, and overtaking.</t>
  </si>
  <si>
    <t xml:space="preserve">Determine the classification of the other vessel and keep out of the way as needed.
</t>
  </si>
  <si>
    <t>• Classify other vessel
• Predicted trajectory of the other vessel
• Determine if rule 9,10, or 13 apply
• Bearing needed when overtaking to keep well clear</t>
  </si>
  <si>
    <t>Rule lists the vessel types a power-driven vessel shall stay out of the way of when Rules 9, 10, or 13 don't apply.</t>
  </si>
  <si>
    <t xml:space="preserve">• State of visibility
• Range of visibility
• Presence and characteristics of vessels 
• Behaviour and location of spotted vessels over time 
• Light signals
</t>
  </si>
  <si>
    <t xml:space="preserve">Determine the classification of the other vessel and keep out of the way if that vessel is constrained by her draught and is exhibiting a light signal.
</t>
  </si>
  <si>
    <t>Specification for a vessel constrained in her draught.</t>
  </si>
  <si>
    <t>Rule applies to seaplanes.</t>
  </si>
  <si>
    <t>Rule applies to WIG crafts.</t>
  </si>
  <si>
    <t>Identify whether the vessel is operating in or near an area of restricted visibility.</t>
  </si>
  <si>
    <t>• State of visibility
• Range of visibility
• Presence of other vessels</t>
  </si>
  <si>
    <t>Determine whether this rule applies.</t>
  </si>
  <si>
    <t>• Applicability of this rule</t>
  </si>
  <si>
    <t>Applies to own vessel or when approaching a vessel who is operating in restricted visibility.</t>
  </si>
  <si>
    <t>• Safe speed
• Determine if a change in speed is needed in the prevailing conditions</t>
  </si>
  <si>
    <t>•Adjust speed to be at or below maximum safe speed
• Action taken observes the principles of good seamanship</t>
  </si>
  <si>
    <t>Identify whether the vessel is operating or near an area of restricted visibility.</t>
  </si>
  <si>
    <t>• State of visibility
• Range of visibility
• Ocean conditions
• Presence and characteristics of vessels 
• Behaviour of spotted vessels over time 
• Operating environment</t>
  </si>
  <si>
    <t>Determine which of Rules 4 to 10 in section I of this part are applicable in addition to Rule 19.</t>
  </si>
  <si>
    <t xml:space="preserve">• Applicability of Rules 4-10
</t>
  </si>
  <si>
    <t>Assess the presence of other vessels by monitoring the surrounds for sound signals.</t>
  </si>
  <si>
    <t>Determine the location and type of encounter. Avoid an alteration of course to port unless the own vessel is overtaking the vessel sighted forward of the beam.</t>
  </si>
  <si>
    <t>• location of the vessel relative to the beam
• Type of encounter
• Type of action required
• Reliability of radar information</t>
  </si>
  <si>
    <t>• Avoid alteration of course to port</t>
  </si>
  <si>
    <t>• Avoid alteration of course towards the location of the other vessel</t>
  </si>
  <si>
    <t xml:space="preserve">• State of visibility
• Range of visibility
• Ocean conditions
• Presence and characteristics of vessels 
• Behaviour of spotted vessels over time 
• Operating environment
• Sound signals
</t>
  </si>
  <si>
    <t xml:space="preserve">Determine location and meaning of perceived signal. 
Act:
Reduce speed to the minimum required to maintain course
</t>
  </si>
  <si>
    <t xml:space="preserve">• Location of sound signal
• Meaning of sound signal
• Necessity of taking action 
</t>
  </si>
  <si>
    <t>Reduce speed
OR
Reduce speed to minimum required to maintain course</t>
  </si>
  <si>
    <t>Universal applicability.</t>
  </si>
  <si>
    <t>Lights shall only be used during sunset - sunrise. No other lights than the lights described in these rules shall be exhibited.</t>
  </si>
  <si>
    <t>Lights shall be exhibited during times of restricted visibility between sunrise - sunset</t>
  </si>
  <si>
    <t>Applicable only during the day (sunrise - sunset)</t>
  </si>
  <si>
    <t>Refer to Annex I</t>
  </si>
  <si>
    <t>Masthead light definition.</t>
  </si>
  <si>
    <t>Sidelight definition.</t>
  </si>
  <si>
    <t>Sternlight definition.</t>
  </si>
  <si>
    <t>Towing light definition.</t>
  </si>
  <si>
    <t>All-round light definition.</t>
  </si>
  <si>
    <t xml:space="preserve">Flashing light definition. </t>
  </si>
  <si>
    <t>Light intensity of lights in this rule specified in section 8 of Annex I.</t>
  </si>
  <si>
    <t>Light visibility for vessels greater than or equal to 50 metres in length.</t>
  </si>
  <si>
    <t>Light visibility for vessels greater than or equal to 12 metres but less than 50 metres in length.</t>
  </si>
  <si>
    <t>Light visibility for vessels less than 12 metres in length.</t>
  </si>
  <si>
    <t xml:space="preserve">Light visibility for inconspicuous vessels, partly submerged vessels, or objects being towed. </t>
  </si>
  <si>
    <t xml:space="preserve">Light visibility for power-driven vessels underway. </t>
  </si>
  <si>
    <t>Light specification for air-cushion vessels.</t>
  </si>
  <si>
    <t>Light specification for WIG crafts.</t>
  </si>
  <si>
    <t>Light specification for power-driven vessels less than 12 metres in length.</t>
  </si>
  <si>
    <t>Light specification for power-driven vessels that don't exceed speeds of 7 knots and are less than 7 metres in length.</t>
  </si>
  <si>
    <t>Light specification for a power-driven vessel engaged in towing.</t>
  </si>
  <si>
    <t>Light specification when engaged in towing.</t>
  </si>
  <si>
    <t>Light specification for surface vessels being towed.</t>
  </si>
  <si>
    <t>Light specification for vessels being towed or pushed as a group.</t>
  </si>
  <si>
    <t>Light specification for a vessel being pushed ahead.</t>
  </si>
  <si>
    <t xml:space="preserve">Light specification for a vessel being towed alongside. </t>
  </si>
  <si>
    <t>Light specification for an inconspicuous, partly submerged vessel or object being towed.</t>
  </si>
  <si>
    <t>Alternative light specification for vessels being towed.</t>
  </si>
  <si>
    <t>Exemption from light specification for vessels not normally engaged in towing.</t>
  </si>
  <si>
    <t>Rules applies to sailing vessels and vessels under oars.</t>
  </si>
  <si>
    <t>Rule applies to fishing vessels</t>
  </si>
  <si>
    <t>Light specifications for a vessel not under command/restricted in their ability to manoeuvre</t>
  </si>
  <si>
    <t>Light specification applicable to vessels restricted in their ability to manoeuvre, except for mine-clearance vessels.</t>
  </si>
  <si>
    <t>Additional light specification for power-driven vessels engaged in towing such that she is restricted in her ability to manoeuvre.</t>
  </si>
  <si>
    <t>Light specification for a vessel engaged in dredging or underwater activities.</t>
  </si>
  <si>
    <t>Light specifications for a vessel engaged in diving operations.</t>
  </si>
  <si>
    <t>Light specification for a vessel engaged in mine-clearance operations.</t>
  </si>
  <si>
    <t>Exemption for vessels less than 12 metres in length for the lights and shaped specified in Rule 27.</t>
  </si>
  <si>
    <t>Light signals in Rule 27 are not signals to indicate distress or requiring assistance.</t>
  </si>
  <si>
    <t>Light specification for a vessel constrained by her draught.</t>
  </si>
  <si>
    <t>Rule applies to pilot vessels</t>
  </si>
  <si>
    <t>Rule applies to anchored vessels.</t>
  </si>
  <si>
    <t>Frequency and wavelength of 'whistle' sound signalling appliances detailed in Annex III.</t>
  </si>
  <si>
    <t xml:space="preserve">Provision of sounding equipment per vessel length category. </t>
  </si>
  <si>
    <t>Alternative for sound equipment for vessels less than 12 metres in length.</t>
  </si>
  <si>
    <t>Make the necessary sound signal to indicate alteration of course to port or starboard.</t>
  </si>
  <si>
    <t>• Sound signal
• Action taken observes the principles of good seamanship</t>
  </si>
  <si>
    <t>Make the necessary light signal in lieu of making a whistle based sound signal.</t>
  </si>
  <si>
    <t>• Light signal
• Action taken observes the principles of good seamanship</t>
  </si>
  <si>
    <t>Equivalent light signal for the sound signals defined in Rule 34(a).</t>
  </si>
  <si>
    <t>Specification of the duration of each flash for equivalent light signals.</t>
  </si>
  <si>
    <t>Specification of the shape and light intensity for equivalent light signals.</t>
  </si>
  <si>
    <t>Definition of sound signals to communicate intention and side of overtaking within a narrow channel or fairway.</t>
  </si>
  <si>
    <t xml:space="preserve">Make the necessary sound signal to indicate agreement with being overtaken. </t>
  </si>
  <si>
    <t>Make the necessary sound signal to indicate doubt or uncertainty about the timeliness or effectiveness of action taken to avoid collision.</t>
  </si>
  <si>
    <t>Make the necessary sound signal to indicate presence within an area of obscured visibility.</t>
  </si>
  <si>
    <t>Specification of the use of whistles on vessels with more than whistle.</t>
  </si>
  <si>
    <t>Make the necessary sound signal when operating in an area of restricted visibility.</t>
  </si>
  <si>
    <t>Sound signals applicable at all times of the day and night in areas of restricted visibility.</t>
  </si>
  <si>
    <t>Specification of sound signal for power-driven vessel that is underway in an area of restricted visibility.</t>
  </si>
  <si>
    <t>Specification of sound signal for power-driven vessel that is underway but stopped in an area of restricted visibility.</t>
  </si>
  <si>
    <t>Specification of sound signal for non power-driven vessels that are underway in an area of restricted visibility.</t>
  </si>
  <si>
    <t>Applicable to manned towed vessels</t>
  </si>
  <si>
    <t>Classification of pushing and pushed vessel as a power-driven vessel. Definition of expected sound signal in Rule 35 parts (a) and (b).</t>
  </si>
  <si>
    <t>Specifies the location and duration of sound signals for vessels at anchor.</t>
  </si>
  <si>
    <t>Definition of sound signals for vessels that are aground.</t>
  </si>
  <si>
    <t>Exemption from bell sound signals for vessels between 12 and 20 metres in length.</t>
  </si>
  <si>
    <t>Exemption from producing the sound signals in this rule provided that an alternative equally efficient sound signal is used.</t>
  </si>
  <si>
    <t>This applies to pilot vessels.</t>
  </si>
  <si>
    <t>Make the necessary sound/light signal to attract or direct attention.</t>
  </si>
  <si>
    <t>• Sound/light signal
• Action taken observes the principles of good seamanship</t>
  </si>
  <si>
    <t>Specification of the use of sound/light signals to attract or direct attention.</t>
  </si>
  <si>
    <t xml:space="preserve">High intensity intermittent or revolving lights shall not be used to attract the attention of another vessel. </t>
  </si>
  <si>
    <t>Distress signals shall conform to the those described in Annex IV.</t>
  </si>
  <si>
    <t>No exemptions are applicable anymore as more than 9 years has elapsed since COLREGS came into force in 1972.</t>
  </si>
  <si>
    <t>No exemptions are applicable anymore as more than 4 years has elapsed since COLREGS came into force in 1972.</t>
  </si>
  <si>
    <t>Exemption for repositioning of lights after converting imperial to metric units.</t>
  </si>
  <si>
    <t>Repositioning of masthead lights on vessels less than 150 m  in length according to Section 3(a) in Annex I.</t>
  </si>
  <si>
    <t>Repositioning of the light according to section 9(b) of Annex I.</t>
  </si>
  <si>
    <t>Requirements on Autonomous System</t>
  </si>
  <si>
    <t>Design checklist</t>
  </si>
  <si>
    <t>Simulation</t>
  </si>
  <si>
    <t>Trial</t>
  </si>
  <si>
    <t>Evidence (Recommendation)</t>
  </si>
  <si>
    <t>No</t>
  </si>
  <si>
    <t>X</t>
  </si>
  <si>
    <t>Assess whether crossing is safe and will not impede the safe passage of a vessel navigating within a narrow channel or fairway.</t>
  </si>
  <si>
    <t>When intending to overtake in a narrow channel or fairway, determine if the vessel being overtaken would be required to take action to facilitate the event. Determine the meaning of sound signals.</t>
  </si>
  <si>
    <t>Assess whether the vessel is operating in an area of restricted visibility. If this is the case, the vessel must be able to interpret and produce sound signals to indicate her presence.</t>
  </si>
  <si>
    <t>Determine the boundaries of the traffic lanes, flow of traffic, and the bearing needed to join/navigate the TSS. 
Act: 
Adjust the bearing as needed to stay within the scheme or to leave it at as small an angle as possible.</t>
  </si>
  <si>
    <t>Definition of when a vessels are deemed to be in a head-on situation.</t>
  </si>
  <si>
    <t>• Classify other vessel
• Interpret light signals (if applicable)
• Predicted trajectory of the other vessel
• Determine if rule 9,10, or 13 apply
• Bearing needed when overtaking to keep well clear</t>
  </si>
  <si>
    <t>A vessel when not engaged in fishing shall not exhibit the lights or shapes prescribed in this Rule, but only those prescribed for a vessel of her length.</t>
  </si>
  <si>
    <t>Definition of a short blast.</t>
  </si>
  <si>
    <t>Definition of a long blast.</t>
  </si>
  <si>
    <t>A power-driven vessel underway but stopped and making no way through the water shall sound at intervals of not more than 2 minutes two prolonged blasts in succession with an interval of about 2 seconds between them.</t>
  </si>
  <si>
    <t>Applies to fishing vessels. ASV will have to be able to interpret the signals, but not produce the signals defined here.</t>
  </si>
  <si>
    <t>All vessels that are not anchored or made fast to the ground are considered to be underway</t>
  </si>
  <si>
    <t>Own vessel features, the operating environment, and climate conditions.</t>
  </si>
  <si>
    <t>Assess the length and type of the other vessel.</t>
  </si>
  <si>
    <t>• Act with particular caution 
• Action taken observes the principles of good seamanship
• Produce sound signals</t>
  </si>
  <si>
    <t>Assess the quantity and heading of vessels navigating within the traffic lanes.</t>
  </si>
  <si>
    <t xml:space="preserve">• Appropriately wide margin of avoidance.
• Replan course between waypoints to provide the appropriate margin.
</t>
  </si>
  <si>
    <t>• Classify the other vessel based on behavioural and visible characteristics
• Determine if the safe passage is not to be impeded</t>
  </si>
  <si>
    <t>Determine if the other vessel is not to be impeded.</t>
  </si>
  <si>
    <t>Assume own vessels are in a head-on situation if they are on an approximately reciprocal course.
Act:
Stay well clear of the overtaken vessel if own vessel is the overtaking vessel.</t>
  </si>
  <si>
    <t>Power-driven vessels insight of one another.</t>
  </si>
  <si>
    <t>• Sound signal to indicate alteration of course
• Action taken observes the principles of good seamanship</t>
  </si>
  <si>
    <t>• Sound signal to indicate agreement to be overtaken
• Action taken observes the principles of good seamanship</t>
  </si>
  <si>
    <t>Within a narrow channel or fairway.</t>
  </si>
  <si>
    <t>• Sound signal to indicate doubt
• Action taken observes the principles of good seamanship</t>
  </si>
  <si>
    <t>• Sound signal to indicate presence
• Action taken observes the principles of good seamanship</t>
  </si>
  <si>
    <t>Area of obscured visibility.</t>
  </si>
  <si>
    <t>Vessel Name:</t>
  </si>
  <si>
    <t>QUESTION</t>
  </si>
  <si>
    <t>Rule Index</t>
  </si>
  <si>
    <t>Attr_Val</t>
  </si>
  <si>
    <t>Mask</t>
  </si>
  <si>
    <t>Mask_Specific</t>
  </si>
  <si>
    <t>Attributes</t>
  </si>
  <si>
    <t>Selected attribute values</t>
  </si>
  <si>
    <t>Attribute select</t>
  </si>
  <si>
    <t>Essence</t>
  </si>
  <si>
    <t>Applicability</t>
  </si>
  <si>
    <t>Context</t>
  </si>
  <si>
    <t xml:space="preserve">Part A:
General </t>
  </si>
  <si>
    <r>
      <t>Definitions of when COLREGS is applicable in national</t>
    </r>
    <r>
      <rPr>
        <u/>
        <sz val="9"/>
        <color rgb="FF008080"/>
        <rFont val="Arial"/>
        <family val="2"/>
      </rPr>
      <t xml:space="preserve"> </t>
    </r>
    <r>
      <rPr>
        <sz val="9"/>
        <color rgb="FF000000"/>
        <rFont val="Arial"/>
        <family val="2"/>
      </rPr>
      <t>and international waters.</t>
    </r>
  </si>
  <si>
    <t>Compliance with COLREGS is the responsibility of the vessel operator.</t>
  </si>
  <si>
    <t>At all times</t>
  </si>
  <si>
    <r>
      <t>Definitions of terms used within COLREGS.</t>
    </r>
    <r>
      <rPr>
        <u/>
        <sz val="9"/>
        <color rgb="FF008080"/>
        <rFont val="Arial"/>
        <family val="2"/>
      </rPr>
      <t xml:space="preserve"> </t>
    </r>
    <r>
      <rPr>
        <sz val="9"/>
        <color rgb="FF000000"/>
        <rFont val="Arial"/>
        <family val="2"/>
      </rPr>
      <t>Primarily vessel types and situations.</t>
    </r>
  </si>
  <si>
    <t>Part B:
Steering and sailing rules
(Section 1)</t>
  </si>
  <si>
    <t>Rules in Part B Section 1 apply in any condition of visibility.</t>
  </si>
  <si>
    <t>Vessels shall always maintain a look-out by sight, hearing and all available and effective means for the circumstances.</t>
  </si>
  <si>
    <t>• Presence and characteristics of other vessels by imaging camera
• Light signals produced by other vessels
• Sound signals produced by other vessels
• Presence and characteristics of other vessels by radar
• Presence and characteristics of other vessels by AIS
• Course and course change of spotted vessels over time</t>
  </si>
  <si>
    <t>Safe speed shall be an ongoing consideration with due regard to the state of visibility, traffic density, manoeuvrability, weather and water depth. Vessels with radar shall additionally consider radar capability, range scale, interference, the possibility of undetectable hazards.</t>
  </si>
  <si>
    <t xml:space="preserve">• Range of imaging camera visibility in current environmental conditions
• Wave height
• Wind speed and direction
• Water depth
• Number, range and bearing of spotted vessels
• Course and course change of spotted vessels over time
• Proximity of navigational hazards </t>
  </si>
  <si>
    <t>• Limit speed to safe speed</t>
  </si>
  <si>
    <t>Risk of collision with other vessels shall be an ongoing consideration through systematic observations with due regard to scanty information, unexpected other vessel behaviours or inaction by other give-way vessels.</t>
  </si>
  <si>
    <t>Actions taken to avoid a collision shall be effective and confirmed effective until clear. The most effective action is dependent on the situation and shall be proportional to the risk e.g. a minor course change or full-stop.</t>
  </si>
  <si>
    <t>The limitations of other vessels proceeding in a narrow channel, and constraints on situational awareness shall be considered.</t>
  </si>
  <si>
    <r>
      <rPr>
        <b/>
        <sz val="9"/>
        <color theme="5"/>
        <rFont val="Arial"/>
        <family val="2"/>
      </rPr>
      <t>⚠</t>
    </r>
    <r>
      <rPr>
        <sz val="9"/>
        <color theme="1"/>
        <rFont val="Arial"/>
        <family val="2"/>
      </rPr>
      <t xml:space="preserve"> Avoid narrow channels of fairways and/or avoid overtaking in narrow channels or fairways.</t>
    </r>
  </si>
  <si>
    <t>Rules and considerations specific to proceeding within or crossing traffic separation schemes.</t>
  </si>
  <si>
    <t>Part B:
Steering and sailing rules
(Section 2)</t>
  </si>
  <si>
    <t>Rules in Part B Section 2 apply to vessels in sight of one another.</t>
  </si>
  <si>
    <t>Vessels in sight of one another</t>
  </si>
  <si>
    <t>Where two sailing vessels are on opposite tacks the vessel on port tack shall keep clear. Where they are on the same tack the windward vessel shall keep clear.</t>
  </si>
  <si>
    <t>• Apply Rule 8</t>
  </si>
  <si>
    <t>Rules and considerations specific to an overtaking situation. The overtaking vessel shall keep clear.</t>
  </si>
  <si>
    <t>Where two power-driven vessels are approaching in a head-on situation, both vessels shall alter course to starboard and pass on the port side.</t>
  </si>
  <si>
    <t>• Alter course to starboard
• Pass at safe passing distance</t>
  </si>
  <si>
    <t>Where two power-driven vessels are crossing, the vessel which has the other on its starboard side shall keep clear, and where feasible cross behind the other vessel.</t>
  </si>
  <si>
    <t>Give way vessels shall take early and substantive action.</t>
  </si>
  <si>
    <t>Stand-on vessels shall maintain course so as not to confuse the situation, unless the give-way vessel fails to act, in which case action should be taken by the stand-on vessel in order to avoid collision.</t>
  </si>
  <si>
    <t>A hierarchy of vessel types which determines which vessel type generally has right of way, unless an exception is provided under Rules 9, 10 and 13.</t>
  </si>
  <si>
    <t>Part B:
Steering and sailing rules
(Section 3)</t>
  </si>
  <si>
    <t>Extra care is to be taken in poor visibility, considering that not all other vessels have radar and not all hazards are detectable by radar. Sound signals become more important.</t>
  </si>
  <si>
    <t>At night or in poor visibility</t>
  </si>
  <si>
    <t>Part C:
Lights and shapes</t>
  </si>
  <si>
    <t>Light specifications to be complied with at night and in restricted visibility, shape specification to be complied with during the day. Lights and shapes shall comply with the specification in Annex I.</t>
  </si>
  <si>
    <r>
      <t>Definition of navigation light types</t>
    </r>
    <r>
      <rPr>
        <u/>
        <sz val="9"/>
        <color rgb="FF008080"/>
        <rFont val="Arial"/>
        <family val="2"/>
      </rPr>
      <t xml:space="preserve"> </t>
    </r>
    <r>
      <rPr>
        <sz val="9"/>
        <color rgb="FF000000"/>
        <rFont val="Arial"/>
        <family val="2"/>
      </rPr>
      <t>used within Part C.</t>
    </r>
  </si>
  <si>
    <t>Defines minimum range for visibility of specific lights, determined by vessel length. Annex I Section 8 applies.</t>
  </si>
  <si>
    <t>Light and shape specifications for power-driven vessels that are not anchored or aground.</t>
  </si>
  <si>
    <t>Light and shape specifications for power-driven vessels engaged in towing or pushing, or vessels being towed.</t>
  </si>
  <si>
    <t>Towing or pushing</t>
  </si>
  <si>
    <t>Light and shape specifications for sailing vessels and vessels under oars.</t>
  </si>
  <si>
    <t>Sailing or rowing</t>
  </si>
  <si>
    <t>Light and shape specifications for fishing vessels engaged in fishing or trawling. Additional signals for fishing vessels, fishing in close proximity to one another are specified in Annex II.</t>
  </si>
  <si>
    <t>Fishing vessel</t>
  </si>
  <si>
    <t>Light and shape specifications for vessels constrained by their ability to manoeuvre due to being not under command or engaged in mine clearance, towing, dredging, underwater or diving operations.</t>
  </si>
  <si>
    <t>Autonomous Marine Equipment</t>
  </si>
  <si>
    <t>Additional light for power-driven vessels constrained by their draught, applied in addition to Rule 23.</t>
  </si>
  <si>
    <t>Constrained by draught</t>
  </si>
  <si>
    <t>Light and shape specifications to indicate that the vessel is engaged on pilotage duty.</t>
  </si>
  <si>
    <t>Pilot vessel</t>
  </si>
  <si>
    <t>Light and shape specifications for vessels at anchor or aground.</t>
  </si>
  <si>
    <t>Anchored or aground</t>
  </si>
  <si>
    <t>Where impracticable to comply, seaplanes or WIG craft should exhibit lights and shapes as closely as possible to the Rules of Part C.</t>
  </si>
  <si>
    <t>Part D:
Sound and light signals</t>
  </si>
  <si>
    <t>Definition of type and length of sound signals. Sound signalling appliances are to comply with the specifications in Annex III.</t>
  </si>
  <si>
    <t>Type of sound equipment to be provisioned for vessels less than or greater than 12m in length. Sound signalling appliances are to comply with the specifications in Annex III.</t>
  </si>
  <si>
    <t>Description of sound and light signals used to indicate intent or presence.</t>
  </si>
  <si>
    <t>Description of sound signals for vessels not in sight of one another, dependent on vessel type and navigational activity.</t>
  </si>
  <si>
    <t>Restricted visibility</t>
  </si>
  <si>
    <t>Distress signals are defined in Annex IV.</t>
  </si>
  <si>
    <t>Part E:
Exemptions</t>
  </si>
  <si>
    <t>N/A</t>
  </si>
  <si>
    <t>Concepts</t>
  </si>
  <si>
    <t>• Presence and characteristics of other vessels, see Rule 5</t>
  </si>
  <si>
    <t>• Presence and characteristics of other vessels, see Rule 5
• Proximity of navigational hazards</t>
  </si>
  <si>
    <t xml:space="preserve">• Narrow channel or fairway locations
• Presence and characteristics of other vessels, see Rule 5
• Other vessels within the narrow channel or fairway
• Sound signals made by other vessels
• Light signals made by other vessels
</t>
  </si>
  <si>
    <t>• Presence and characteristics of other vessels, see Rule 5
• Risk of collision, see Rule 7</t>
  </si>
  <si>
    <t>• Presence and characteristics of other vessels, see Rule 5
• Risk of collision, see Rule 7
• Stand-on vessel, see Rule 8</t>
  </si>
  <si>
    <t>Requiring harmonised industry solution</t>
  </si>
  <si>
    <r>
      <t xml:space="preserve">• </t>
    </r>
    <r>
      <rPr>
        <b/>
        <sz val="9"/>
        <color theme="1"/>
        <rFont val="Arial"/>
        <family val="2"/>
      </rPr>
      <t>Vessel type allocation</t>
    </r>
  </si>
  <si>
    <t>Autonomous Marine Equipment
(i.e. size &amp; speed limitations)</t>
  </si>
  <si>
    <r>
      <t xml:space="preserve">• Likelihood of undetectable hazards
• Likelihood of sensor interference
• Traffic density
• If shallow water hazard exists
• Stopping distance
• Turning ability
• </t>
    </r>
    <r>
      <rPr>
        <b/>
        <sz val="9"/>
        <color theme="1"/>
        <rFont val="Arial"/>
        <family val="2"/>
      </rPr>
      <t>Maximum safe speed</t>
    </r>
  </si>
  <si>
    <r>
      <t xml:space="preserve">• </t>
    </r>
    <r>
      <rPr>
        <b/>
        <sz val="9"/>
        <color theme="1"/>
        <rFont val="Arial"/>
        <family val="2"/>
      </rPr>
      <t>Safe passing distance</t>
    </r>
    <r>
      <rPr>
        <sz val="9"/>
        <color theme="1"/>
        <rFont val="Arial"/>
        <family val="2"/>
      </rPr>
      <t xml:space="preserve">
• If expected vessel paths will cross at less than safe passing distance</t>
    </r>
  </si>
  <si>
    <t>• Traffic separation scheme locations
• Traffic lanes and flow direction
• Presence and characteristics of other vessels, see Rule 5
• Other vessels within traffic separation schemes
• Sound signals made by other vessels
• Light signals made by other vessels</t>
  </si>
  <si>
    <t>• Other vessels following a traffic separation scheme lane</t>
  </si>
  <si>
    <t>• Proceed in the appropriate lane
• Keep clear of a separation line or zone
• Generally join and leave at the ends
• Do not anchor in a traffic separation scheme</t>
  </si>
  <si>
    <r>
      <rPr>
        <b/>
        <sz val="9"/>
        <color theme="5"/>
        <rFont val="Arial"/>
        <family val="2"/>
      </rPr>
      <t>⚠</t>
    </r>
    <r>
      <rPr>
        <sz val="9"/>
        <color theme="1"/>
        <rFont val="Arial"/>
        <family val="2"/>
      </rPr>
      <t xml:space="preserve"> Avoid using or approaching traffic separation schemes.
</t>
    </r>
    <r>
      <rPr>
        <b/>
        <sz val="9"/>
        <color theme="5"/>
        <rFont val="Arial"/>
        <family val="2"/>
      </rPr>
      <t>⚠</t>
    </r>
    <r>
      <rPr>
        <sz val="9"/>
        <color theme="1"/>
        <rFont val="Arial"/>
        <family val="2"/>
      </rPr>
      <t xml:space="preserve"> Avoid joining or leaving traffic seperation schemes anywhere but the ends.
</t>
    </r>
    <r>
      <rPr>
        <b/>
        <sz val="9"/>
        <color theme="5"/>
        <rFont val="Arial"/>
        <family val="2"/>
      </rPr>
      <t>⚠</t>
    </r>
    <r>
      <rPr>
        <sz val="9"/>
        <color theme="1"/>
        <rFont val="Arial"/>
        <family val="2"/>
      </rPr>
      <t xml:space="preserve"> Avoid inshore traffic zones.
</t>
    </r>
    <r>
      <rPr>
        <b/>
        <sz val="9"/>
        <color rgb="FFFF0000"/>
        <rFont val="Arial"/>
        <family val="2"/>
      </rPr>
      <t>🛇</t>
    </r>
    <r>
      <rPr>
        <sz val="9"/>
        <color theme="1"/>
        <rFont val="Arial"/>
        <family val="2"/>
      </rPr>
      <t xml:space="preserve"> Do not cross a traffic separation scheme.</t>
    </r>
  </si>
  <si>
    <t>Sailing vessels</t>
  </si>
  <si>
    <r>
      <rPr>
        <b/>
        <sz val="9"/>
        <color theme="5"/>
        <rFont val="Arial"/>
        <family val="2"/>
      </rPr>
      <t>⚠</t>
    </r>
    <r>
      <rPr>
        <sz val="9"/>
        <color theme="1"/>
        <rFont val="Arial"/>
        <family val="2"/>
      </rPr>
      <t xml:space="preserve"> If a sailing vessel avoid other sailing vessels.</t>
    </r>
  </si>
  <si>
    <r>
      <t xml:space="preserve">• Apply Rule 8
• Line of determination - </t>
    </r>
    <r>
      <rPr>
        <b/>
        <sz val="9"/>
        <color theme="1"/>
        <rFont val="Arial"/>
        <family val="2"/>
      </rPr>
      <t>Encounter Type</t>
    </r>
  </si>
  <si>
    <t>• If give way vessel fails to respond in time for the safe passing distance to be achieved
• If collision becomes inevitable</t>
  </si>
  <si>
    <r>
      <rPr>
        <b/>
        <sz val="9"/>
        <color rgb="FFFF0000"/>
        <rFont val="Arial"/>
        <family val="2"/>
      </rPr>
      <t>🛇</t>
    </r>
    <r>
      <rPr>
        <sz val="9"/>
        <color theme="1"/>
        <rFont val="Arial"/>
        <family val="2"/>
      </rPr>
      <t xml:space="preserve"> No operations at night-time or in poor visibility conditions</t>
    </r>
  </si>
  <si>
    <t>• Inputs from Rules which recommend sound and light signals</t>
  </si>
  <si>
    <t>Use of sound or light signals not otherwise defined in COLREGS to attract attention, and a requirement that they should be such that they cannot be mistaken with sound and light signals otherwise defined in COLREGS.</t>
  </si>
  <si>
    <t>Supplementary mission constraints
(to enable a mission in lieu of functional capabilities)</t>
  </si>
  <si>
    <t>Proposed Evidence of functional capability
(Simulation not required for human overseer)</t>
  </si>
  <si>
    <t>Enabling Framework</t>
  </si>
  <si>
    <t>Narrow channel</t>
  </si>
  <si>
    <t>Traffic Separation Scheme</t>
  </si>
  <si>
    <t>Will the vessel operate in a narrow channel?</t>
  </si>
  <si>
    <t>Own: Constricted waterways</t>
  </si>
  <si>
    <t>Traffic separation scheme</t>
  </si>
  <si>
    <t>Design record</t>
  </si>
  <si>
    <t>Safe passing distance.</t>
  </si>
  <si>
    <t>Encounter type.</t>
  </si>
  <si>
    <t>Safe speed.</t>
  </si>
  <si>
    <t>Will the vessel be towing or pushing?</t>
  </si>
  <si>
    <t>Constricted waterways</t>
  </si>
  <si>
    <t>Activities</t>
  </si>
  <si>
    <t>Will the vessel be engaged in fishing activities?</t>
  </si>
  <si>
    <t>Is the vessel classified as autonomous marine equipment?*</t>
  </si>
  <si>
    <t>COLREGs</t>
  </si>
  <si>
    <t>Own: Activities</t>
  </si>
  <si>
    <t>Fishing</t>
  </si>
  <si>
    <t>Constricted waterway</t>
  </si>
  <si>
    <t>Activity</t>
  </si>
  <si>
    <t>Summary</t>
  </si>
  <si>
    <t>Mask Sum</t>
  </si>
  <si>
    <t>Rule number</t>
  </si>
  <si>
    <t>Frequency of occurrence</t>
  </si>
  <si>
    <t>Average of sum mask per rule</t>
  </si>
  <si>
    <t>Mask sum total</t>
  </si>
  <si>
    <t>In determining a safe speed the following factors shall be among those taken into account:
By all vessels:
- the state of visibility;
- the traffic density including concentrations of fishing vessels or any other vessels;
- the manoeuvrability of the vessel with special reference to stopping distance and turning ability in the prevailing conditions;
- at night the presence of background light such as from shore lights or from back scatter of her own lights;
- the state of wind, sea and current, and the proximity of navigational hazards;
- the draught in relation to the available depth of water.</t>
  </si>
  <si>
    <t>If quotient &gt; 1, rule is vessel specific</t>
  </si>
  <si>
    <t>(no longer applicable)</t>
  </si>
  <si>
    <t>Pilotage</t>
  </si>
  <si>
    <t>Will the vessel be engaged in pilotage duties?</t>
  </si>
  <si>
    <t>Mine-clearance</t>
  </si>
  <si>
    <t>Diving operations</t>
  </si>
  <si>
    <t>Dredging or underwater operations</t>
  </si>
  <si>
    <t>Will the vessel be engaged in diving operations?</t>
  </si>
  <si>
    <t>Will the vessel be engaged in mine clearance operations?</t>
  </si>
  <si>
    <t>Will the vessel be engaged in dredging or underwater operations?</t>
  </si>
  <si>
    <t>• Deconflict sensor information
• Type of vessel IAW Rule 3
• Type of encounter
• Risk of collision - Apply Rule 7</t>
  </si>
  <si>
    <t xml:space="preserve">• Risk of collision exists, see Rule 7
• Stand-on or give way vessel determined IAW Part B
• Safe passing distance (if give way vessel)
• If stand-on vessel
</t>
  </si>
  <si>
    <t>• Other vessels which can only operate safely within the narrow channel or fairway
• If own vessel can only operate safely within the narrow channel or fairway
• Risk of collision exists IAW Rule 7
• Give way vessel if &lt;20m, sailing vessel, crossing narrow channel or fairway
• If sound or light signals are IAW Rule 34(d)</t>
  </si>
  <si>
    <t>• Proceed on the starboard outer limit of the narrow channel or fairway
• If give way vessel apply Rule 8
• Do not anchor in a narrow channel or fairway
• Respond with sound signals IAW Rule 34 (a) and optionally light signals IAW Rule 34 (b)</t>
  </si>
  <si>
    <t>• Presence and characteristics of other vessels, see Rule 5
• Other sailing vessels IAW Rule 3(c)
• Wind over port or starboard side</t>
  </si>
  <si>
    <t>• Tack of other sailing vessel
• Certainty of tack of other vessel allocation
• Windward or leeward vessel IAW Rule 12(b)
• Give way or stand-on vessel IAW Rule 12(a)</t>
  </si>
  <si>
    <t>• Overtaking vessel IAW Rule 13(b) - Encounter type
• Certainty of overtaking vessel allocation</t>
  </si>
  <si>
    <t>• Head-on situation IAW Rule 14(a) &amp; (b) - Encounter type
• Certainty of overtaking vessel allocation</t>
  </si>
  <si>
    <t>• Stand-on or give way vessel IAW Rule 15</t>
  </si>
  <si>
    <t>Outside of safe passing distance:
• Hold course
Between safe passing distance and collision distance:
• Safe speed reduction IAW Rule 6 - 
Within collision distance:
• Substantive course change</t>
  </si>
  <si>
    <t>• Type of vessel IAW Rule 3
• Give way or stand-on vessel IAW Rule 18</t>
  </si>
  <si>
    <t>• Produce sound or light signals IAW Rules and COLREGS Annexes</t>
  </si>
  <si>
    <t>🛇 Unless being made IAW specific Rules, lights and sound signals shall not be able to be confused with signals defined in COLREGS. Specifically no revolving or strobe lights.</t>
  </si>
  <si>
    <t>🛇 Autonomous and remotely operated vessels should not signal distress IAW COLREGS. They may signal "distress" in another way which cannot be confused with signals associated with harm to or loss of life.</t>
  </si>
  <si>
    <t>Functional Capabilities 
In Accordance With (IAW) Rule Essence
(Can be on-board autonomous capability or provided by continuous or occasional human overseer dependent on risk)</t>
  </si>
  <si>
    <r>
      <rPr>
        <u/>
        <sz val="9"/>
        <color theme="1"/>
        <rFont val="Arial"/>
        <family val="2"/>
      </rPr>
      <t>When giving way:</t>
    </r>
    <r>
      <rPr>
        <sz val="9"/>
        <color theme="1"/>
        <rFont val="Arial"/>
        <family val="2"/>
      </rPr>
      <t xml:space="preserve">
• Early and obvious course/speed changes
• Bearing change favoured over speed change
• Pass at at least safe passing distance
• Monitor effectiveness of the action until the other vessel is passed
</t>
    </r>
    <r>
      <rPr>
        <u/>
        <sz val="9"/>
        <color theme="1"/>
        <rFont val="Arial"/>
        <family val="2"/>
      </rPr>
      <t>When standing-on:</t>
    </r>
    <r>
      <rPr>
        <sz val="9"/>
        <color theme="1"/>
        <rFont val="Arial"/>
        <family val="2"/>
      </rPr>
      <t xml:space="preserve">
• Apply Rule 17</t>
    </r>
  </si>
  <si>
    <t>Response</t>
  </si>
  <si>
    <t>Vessel type</t>
  </si>
  <si>
    <t>Optional</t>
  </si>
  <si>
    <t>Required</t>
  </si>
  <si>
    <t>12 &lt;= L &lt; 20</t>
  </si>
  <si>
    <t>Enabling COLREGs compliance for Uncrewed Vessels</t>
  </si>
  <si>
    <t>Purpose</t>
  </si>
  <si>
    <t>Disclaimer</t>
  </si>
  <si>
    <t>Scenario Definition</t>
  </si>
  <si>
    <t>Key:</t>
  </si>
  <si>
    <t>Aim</t>
  </si>
  <si>
    <t>Vessel type allocation.</t>
  </si>
  <si>
    <t>Always applicable</t>
  </si>
  <si>
    <t>Specifically applicable for defined scenario</t>
  </si>
  <si>
    <t>Not applicable.</t>
  </si>
  <si>
    <t>COLREGs Applicability</t>
  </si>
  <si>
    <t>Framework Application</t>
  </si>
  <si>
    <t>L &gt;= 100</t>
  </si>
  <si>
    <t>Additional condition text</t>
  </si>
  <si>
    <t>HIDE</t>
  </si>
  <si>
    <t>Was the Rule Item or Subitem duplicated?</t>
  </si>
  <si>
    <t>Duplicate?</t>
  </si>
  <si>
    <t>To increase transparency and uniformity during the regulatory process, leading to higher levels of trust between both regulators and operators of UXVs that the vessel will operate in accordance with Convention on the International Regulations for Preventing Collisions at Sea (COLREGs).</t>
  </si>
  <si>
    <t>The purpose of this workbook is twofold. First to provide a translation of the stated and unstated capabilities contained in COLREGs for Uncrewed Vessels (UXV). This is summarised in the Enabling Framework sheet. 
Second is the provision of a filtering tool that can be used to identify the COLREGs Rules that are broadly applicable, specifically applicable, and not applicable for a defined UXV operating scenario. This tool is designed to make it easier for operators to understand COLREGs and gather relevant evidence to assist with demonstrating compliance for a specific operating scenario. This evidence can then be cross-validated by the regulator with the aid of the digital tool.</t>
  </si>
  <si>
    <r>
      <t xml:space="preserve">• Alter course to starboard
• Pass at safe passing distance
• Line of determination - </t>
    </r>
    <r>
      <rPr>
        <b/>
        <sz val="9"/>
        <color theme="1"/>
        <rFont val="Arial"/>
        <family val="2"/>
      </rPr>
      <t>Encounter Type</t>
    </r>
  </si>
  <si>
    <r>
      <rPr>
        <b/>
        <sz val="9"/>
        <color theme="5"/>
        <rFont val="Arial"/>
        <family val="2"/>
      </rPr>
      <t>⚠</t>
    </r>
    <r>
      <rPr>
        <sz val="9"/>
        <color theme="1"/>
        <rFont val="Arial"/>
        <family val="2"/>
      </rPr>
      <t xml:space="preserve"> Avoid narrow channels or fairways and/or avoid overtaking in narrow channels or fairways.</t>
    </r>
  </si>
  <si>
    <r>
      <rPr>
        <b/>
        <sz val="9"/>
        <color theme="5"/>
        <rFont val="Arial"/>
        <family val="2"/>
      </rPr>
      <t>⚠</t>
    </r>
    <r>
      <rPr>
        <sz val="9"/>
        <color theme="1"/>
        <rFont val="Arial"/>
        <family val="2"/>
      </rPr>
      <t xml:space="preserve"> If a sailing vessel, avoid other sailing vessels.</t>
    </r>
  </si>
  <si>
    <r>
      <rPr>
        <b/>
        <sz val="9"/>
        <color rgb="FFFF0000"/>
        <rFont val="Arial"/>
        <family val="2"/>
      </rPr>
      <t>🛇</t>
    </r>
    <r>
      <rPr>
        <sz val="9"/>
        <color theme="1"/>
        <rFont val="Arial"/>
        <family val="2"/>
      </rPr>
      <t xml:space="preserve"> Unless being made IAW specific Rules, lights and sound signals shall not be able to be confused with signals defined in COLREGS. Specifically no revolving or strobe lights.</t>
    </r>
  </si>
  <si>
    <r>
      <rPr>
        <b/>
        <sz val="9"/>
        <color rgb="FFFF0000"/>
        <rFont val="Arial"/>
        <family val="2"/>
      </rPr>
      <t>🛇</t>
    </r>
    <r>
      <rPr>
        <sz val="9"/>
        <color theme="1"/>
        <rFont val="Arial"/>
        <family val="2"/>
      </rPr>
      <t xml:space="preserve"> Autonomous and remotely operated vessels should not signal distress IAW COLREGS. They may signal "distress" in another way which cannot be confused with signals associated with harm to or loss of life.</t>
    </r>
  </si>
  <si>
    <t>a vessel being towed alongside shall exhibit  a sternlight and at the forward end, sidelights.</t>
  </si>
  <si>
    <t>Will the vessel be operating in a Traffic Separation Scheme?</t>
  </si>
  <si>
    <t>Will the vessel be operating inconspicuous or partly submerged?</t>
  </si>
  <si>
    <t>• Overtaking vessel IAW Rule 13(b) - Encounter type
• Certainty of overtaking vessel type allocation</t>
  </si>
  <si>
    <t>• Head-on situation IAW Rule 14(a) &amp; (b) - Encounter type
• Certainty of overtaking vessel type allocation</t>
  </si>
  <si>
    <r>
      <rPr>
        <u/>
        <sz val="9"/>
        <color theme="1"/>
        <rFont val="Arial"/>
        <family val="2"/>
      </rPr>
      <t>Outside of safe passing distance:</t>
    </r>
    <r>
      <rPr>
        <sz val="9"/>
        <color theme="1"/>
        <rFont val="Arial"/>
        <family val="2"/>
      </rPr>
      <t xml:space="preserve">
• Hold course
Between safe passing distance and collision distance:
• Safe speed reduction IAW Rule 6 - 
</t>
    </r>
    <r>
      <rPr>
        <u/>
        <sz val="9"/>
        <color theme="1"/>
        <rFont val="Arial"/>
        <family val="2"/>
      </rPr>
      <t>Within collision distance:</t>
    </r>
    <r>
      <rPr>
        <sz val="9"/>
        <color theme="1"/>
        <rFont val="Arial"/>
        <family val="2"/>
      </rPr>
      <t xml:space="preserve">
• Substantive course change</t>
    </r>
  </si>
  <si>
    <t xml:space="preserve">• Visibility in current environmental conditions
• Wave height
• Wind speed and direction
• Water depth
• Number, range and bearing of spotted vessels
• Course and course change of spotted vessels over time
• Proximity of navigational hazards </t>
  </si>
  <si>
    <t>Air-cushion</t>
  </si>
  <si>
    <t xml:space="preserve">*COLREGs does not recognise autonomous marine equipment as a vessel type. This question is used to identify whether the supplementary mission contraint for autonomous marine equipment is applicable to enable operation of the vessel. Autonomous marine equipment is defined in Chapter two of the 'Australian Code of Practice for the Design, Construction, Survey and Operation of Autonomous and Remotely Operated Vessels'. </t>
  </si>
  <si>
    <t>• Sound signals, type and duration
• Light signals, type and duration
• Interpret meaning of signal</t>
  </si>
  <si>
    <r>
      <rPr>
        <u/>
        <sz val="9"/>
        <color theme="1"/>
        <rFont val="Arial"/>
        <family val="2"/>
      </rPr>
      <t>When signalling intent</t>
    </r>
    <r>
      <rPr>
        <sz val="9"/>
        <color theme="1"/>
        <rFont val="Arial"/>
        <family val="2"/>
      </rPr>
      <t xml:space="preserve">
• Decide the type of signal that needs to be produced to convey intent, see Rules 33-35
</t>
    </r>
    <r>
      <rPr>
        <u/>
        <sz val="9"/>
        <color theme="1"/>
        <rFont val="Arial"/>
        <family val="2"/>
      </rPr>
      <t>When a sound or light signal has been perceived</t>
    </r>
    <r>
      <rPr>
        <sz val="9"/>
        <color theme="1"/>
        <rFont val="Arial"/>
        <family val="2"/>
      </rPr>
      <t xml:space="preserve">
• Determine the form of response required for the perceived signal and meaning</t>
    </r>
  </si>
  <si>
    <t>• Inputs based on Rule 33 which recommend sound and light signals</t>
  </si>
  <si>
    <t>• Inputs based on Rule 34 which recommend sound and light signals</t>
  </si>
  <si>
    <t>• Inputs based on Rule 35 which recommend sound and light signals</t>
  </si>
  <si>
    <t>In determining a safe speed the following factors shall be among those taken into account:
By all vessels:
i) the state of visibility;
ii) the traffic density including concentrations of fishing vessels or any other vessels;
iii) the manoeuvrability of the vessel with special reference to stopping distance and turning ability in the prevailing conditions;
iv) at night the presence of background light such as from shore lights or from back scatter of her own lights;
v) the state of wind, sea and current, and the proximity of navigational hazards;
vi) the draught in relation to the available depth of water.</t>
  </si>
  <si>
    <t>Additionally, by vessels with operational radar:
i) the characteristics, efficiency and limitations of the radar equipment;
ii) any constraints imposed by the radar range scale in use;
iii) the effect on radar detection of the sea state, weather and other sources of interference;
iv) the possibility that small vessels, ice and other floating objects may not be detected by
radar at an adequate range;
v) the number, location and movement of vessels detected by radar;
vi) the more exact assessment of the visibility that may be possible when radar is used to
determine the range of vessels or other objects in the vicinity.</t>
  </si>
  <si>
    <t>i) proceed in the appropriate traffic lane in the general direction of traffic flow for that lane;
ii) so far as practicable keep clear of a traffic separation line or separation zone;
iii) normally join or leave a traffic lane at the termination of the lane, but when joining or leaving from either side shall do so at as small an angle to the general direction of traffic flow as practicable.</t>
  </si>
  <si>
    <t xml:space="preserve">i) a vessel not under command;
ii) a vessel restricted in her ability to manoeuvre;
iii) a vessel engaged in fishing;
iv) a sailing vessel.
</t>
  </si>
  <si>
    <t>i) a vessel not under command;
ii) a vessel restricted in her ability to manoeuvre;
iii) a vessel engaged in fishing.</t>
  </si>
  <si>
    <t>i) a vessel not under command;
ii) a vessel restricted in her ability to manoeuvre;</t>
  </si>
  <si>
    <t>i) a masthead light forward;
ii) a second masthead light abaft of and higher than the forward one; except that a vessel of less than 50 metres in length shall not be obliged to exhibit such light but may do so;
iii) sidelights;
iv) a sternlight.</t>
  </si>
  <si>
    <t>i) instead of the light prescribed in Rule 23(a)(i) or (a)(ii), two masthead lights in a vertical line. When the length of the tow, measuring from the stern of the towing vessel to the after end of the tow exceeds 200 metres, three such lights in a vertical line;
ii) sidelights;
iii) a sternlight;
iv) a towing light in a vertical line above the sternlight;
v) when the length of the tow exceeds 200 metres, a diamond shape where it can best be seen.</t>
  </si>
  <si>
    <t>i) instead of the light prescribed in Rule 23(a)(i) or (a)(ii), two masthead lights in a vertical line;
ii) sidelights;
iii) a sternlight.</t>
  </si>
  <si>
    <t>i) sidelights;
ii) a sternlight;
iii) when the length of the tow exceeds 200 metres, a diamond shape where it can best be seen.</t>
  </si>
  <si>
    <t>i) sidelights;
ii) a sternlight.</t>
  </si>
  <si>
    <t>i) two all-round lights in a vertical line, the upper being green and the lower white, or a shape consisting of two cones with their apexes together in a vertical line one above the other;
ii) a masthead light abaft of and higher than the all-round green light; a vessel of less than 50 metres in length shall not be obliged to exhibit such a light but may do so;
iii) when making way through the water, in addition to the lights prescribed in this paragraph, sidelights and a stern light.</t>
  </si>
  <si>
    <t>i) two all-round lights in a vertical line, the upper being red and the lower white, or a shape consisting of two cones with apexes together in a vertical line one above the other;
ii) when there is outlying gear extending more than 150 metres horizontally from the vessel, an all- round white light or a cone apex upwards in the direction of the gear;
iii) when making way through the water, in addition to the lights prescribed in this paragraph, sidelights and a sternlight.</t>
  </si>
  <si>
    <t>i) two all-round red lights in a vertical line where they can best be seen;
ii) two balls or similar shapes in a vertical line where they can best be seen;
iii) when making way through the water, in addition to the lights prescribed in this paragraph, sidelights and a stern light.</t>
  </si>
  <si>
    <t>i) three all-round lights in a vertical line where they can best be seen. The highest and lowest of these lights shall be red and the middle light shall be white;
ii) three shapes in a vertical line where they can best be seen. The highest and lowest of these shapes shall be balls and the middle one a diamond;
iii) when making way through the water, a masthead light or lights, sidelights and a sternlight, in addition to the lights prescribed in sub-paragraph (i);
iv) when at anchor, in addition to the lights or shapes prescribed in sub-paragraphs (i) and (ii), the light, lights or shape prescribed in Rule 30.</t>
  </si>
  <si>
    <t>i) two all-round red lights or two balls in a vertical line to indicate the side on which the obstruction exists;
ii) two all-round green lights or two diamonds in a vertical line to indicate the side on which another vessel may pass;
iii) when at anchor, the lights or shapes prescribed in this paragraph instead of the lights or shape prescribed in Rule 30.</t>
  </si>
  <si>
    <t>i) three all-round lights in a vertical line where they can best be seen. The highest and lowest of these lights shall be red and the middle light shall be white;
ii) a rigid replica of the International Code flag “A” not less than 1 metre in height. Measures shall be taken to ensure its all-round visibility.</t>
  </si>
  <si>
    <t>i) at or near the masthead, two all-round lights in a vertical line, the upper being white and the lower red;
ii) when underway, in addition, sidelights and a sternlight;
iii) when at anchor, in addition to the lights prescribed in sub-paragraph (i), the light, lights or shape prescribed in Rule 30 for vessels at anchor.</t>
  </si>
  <si>
    <t>i) in the fore part, an all-round white light or one ball;
ii) at or near the stern and at a lower level than the light prescribed in sub-paragraph (i), an all-round white light.</t>
  </si>
  <si>
    <t>i) two all-round red lights in a vertical line;
ii) three balls in a vertical line.</t>
  </si>
  <si>
    <r>
      <rPr>
        <u/>
        <sz val="11"/>
        <color theme="1"/>
        <rFont val="Calibri"/>
        <family val="2"/>
        <scheme val="minor"/>
      </rPr>
      <t>How to use the Enabling Framework:</t>
    </r>
    <r>
      <rPr>
        <sz val="11"/>
        <color theme="1"/>
        <rFont val="Calibri"/>
        <family val="2"/>
        <scheme val="minor"/>
      </rPr>
      <t xml:space="preserve">
Read each row from left to right, noting the capabilities required for each Rule, and the proposed evidence types. A formatted view to identify the Rules that are broadly applicable, specifically applicable, and not applicable to your operating scenario can be generated. Complete the questionnaire contained in Scenario Definition tab to generate the formatted version of the Enabling Framework in the 'Framework Application' tab.</t>
    </r>
  </si>
  <si>
    <r>
      <t xml:space="preserve">For each COLREGs Rule (row in the spreadsheet), the columns in the Enabling Framework provide:
- A summary of the </t>
    </r>
    <r>
      <rPr>
        <b/>
        <sz val="11"/>
        <color theme="1"/>
        <rFont val="Calibri"/>
        <family val="2"/>
        <scheme val="minor"/>
      </rPr>
      <t>essence</t>
    </r>
    <r>
      <rPr>
        <sz val="11"/>
        <color theme="1"/>
        <rFont val="Calibri"/>
        <family val="2"/>
        <scheme val="minor"/>
      </rPr>
      <t xml:space="preserve"> of the Rule
- </t>
    </r>
    <r>
      <rPr>
        <b/>
        <sz val="11"/>
        <color theme="1"/>
        <rFont val="Calibri"/>
        <family val="2"/>
        <scheme val="minor"/>
      </rPr>
      <t>Applicability and context</t>
    </r>
    <r>
      <rPr>
        <sz val="11"/>
        <color theme="1"/>
        <rFont val="Calibri"/>
        <family val="2"/>
        <scheme val="minor"/>
      </rPr>
      <t xml:space="preserve">
- Three columns containing the </t>
    </r>
    <r>
      <rPr>
        <b/>
        <sz val="11"/>
        <color theme="1"/>
        <rFont val="Calibri"/>
        <family val="2"/>
        <scheme val="minor"/>
      </rPr>
      <t>sense and perceive</t>
    </r>
    <r>
      <rPr>
        <sz val="11"/>
        <color theme="1"/>
        <rFont val="Calibri"/>
        <family val="2"/>
        <scheme val="minor"/>
      </rPr>
      <t>,</t>
    </r>
    <r>
      <rPr>
        <b/>
        <sz val="11"/>
        <color theme="1"/>
        <rFont val="Calibri"/>
        <family val="2"/>
        <scheme val="minor"/>
      </rPr>
      <t xml:space="preserve"> decide</t>
    </r>
    <r>
      <rPr>
        <sz val="11"/>
        <color theme="1"/>
        <rFont val="Calibri"/>
        <family val="2"/>
        <scheme val="minor"/>
      </rPr>
      <t>, and</t>
    </r>
    <r>
      <rPr>
        <b/>
        <sz val="11"/>
        <color theme="1"/>
        <rFont val="Calibri"/>
        <family val="2"/>
        <scheme val="minor"/>
      </rPr>
      <t xml:space="preserve"> act</t>
    </r>
    <r>
      <rPr>
        <sz val="11"/>
        <color theme="1"/>
        <rFont val="Calibri"/>
        <family val="2"/>
        <scheme val="minor"/>
      </rPr>
      <t xml:space="preserve"> capabilities needed to satisfy the requirements of the Rule
- Proposed </t>
    </r>
    <r>
      <rPr>
        <b/>
        <sz val="11"/>
        <color theme="1"/>
        <rFont val="Calibri"/>
        <family val="2"/>
        <scheme val="minor"/>
      </rPr>
      <t xml:space="preserve">evidence type </t>
    </r>
    <r>
      <rPr>
        <sz val="11"/>
        <color theme="1"/>
        <rFont val="Calibri"/>
        <family val="2"/>
        <scheme val="minor"/>
      </rPr>
      <t>(design checklist, simulation, live trials) to demonstrate the necessary capability and functionality</t>
    </r>
  </si>
  <si>
    <r>
      <t xml:space="preserve">Applicability types:
</t>
    </r>
    <r>
      <rPr>
        <sz val="11"/>
        <color theme="1"/>
        <rFont val="Calibri"/>
        <family val="2"/>
        <scheme val="minor"/>
      </rPr>
      <t xml:space="preserve">1. </t>
    </r>
    <r>
      <rPr>
        <b/>
        <sz val="11"/>
        <color theme="1"/>
        <rFont val="Calibri"/>
        <family val="2"/>
        <scheme val="minor"/>
      </rPr>
      <t>Always applicable</t>
    </r>
    <r>
      <rPr>
        <sz val="11"/>
        <color theme="1"/>
        <rFont val="Calibri"/>
        <family val="2"/>
        <scheme val="minor"/>
      </rPr>
      <t xml:space="preserve">, for Rules where the entirety of the Item and Subitems contained in the rule are applicable in to all vessels, in all navigational and operational parameters.
2. </t>
    </r>
    <r>
      <rPr>
        <b/>
        <sz val="11"/>
        <color theme="1"/>
        <rFont val="Calibri"/>
        <family val="2"/>
        <scheme val="minor"/>
      </rPr>
      <t>Specifically applicable</t>
    </r>
    <r>
      <rPr>
        <sz val="11"/>
        <color theme="1"/>
        <rFont val="Calibri"/>
        <family val="2"/>
        <scheme val="minor"/>
      </rPr>
      <t xml:space="preserve">, for Rules where at least one Rule Item and/or Subitem is applicable based on vessel features such as length or type, or based on its navigational and operational parameters.
3. </t>
    </r>
    <r>
      <rPr>
        <b/>
        <sz val="11"/>
        <color theme="1"/>
        <rFont val="Calibri"/>
        <family val="2"/>
        <scheme val="minor"/>
      </rPr>
      <t>Not applicable</t>
    </r>
    <r>
      <rPr>
        <sz val="11"/>
        <color theme="1"/>
        <rFont val="Calibri"/>
        <family val="2"/>
        <scheme val="minor"/>
      </rPr>
      <t>, for Rules where the entirety of the Rule is not applicable based on the vessel features, and navigational and operational parameters.</t>
    </r>
  </si>
  <si>
    <t>Supporting information</t>
  </si>
  <si>
    <t xml:space="preserve">Applicability of each COLREGs rule for the scenario defined using the questionnaire presented at the Rule level. There are three types of applicability, these are defined in the applicability types section of the supporting information table.
</t>
  </si>
  <si>
    <t xml:space="preserve">Applicability of each Rule Item and Subitem is shown in this tab. Refer to the adjacent supporting information table for the applicability types.
The presence of a duplicate is indicated by the response to the column titled "Was the Rule Item or Subitem duplicated?". Duplications of text are presented as part of this view for Items and Subitems of a Rule that contained reference to multiple features. </t>
  </si>
  <si>
    <r>
      <rPr>
        <u/>
        <sz val="11"/>
        <color theme="1"/>
        <rFont val="Calibri"/>
        <family val="2"/>
        <scheme val="minor"/>
      </rPr>
      <t>How to define your scenario:</t>
    </r>
    <r>
      <rPr>
        <sz val="11"/>
        <color theme="1"/>
        <rFont val="Calibri"/>
        <family val="2"/>
        <scheme val="minor"/>
      </rPr>
      <t xml:space="preserve">
1. Enter the length of the vessel (in metres).
2. Select the vessel type from the drop-down menu.
3. Answer each yes/no question.
</t>
    </r>
  </si>
  <si>
    <r>
      <rPr>
        <b/>
        <sz val="11"/>
        <color theme="1"/>
        <rFont val="Calibri"/>
        <family val="2"/>
        <scheme val="minor"/>
      </rPr>
      <t>Vessel features</t>
    </r>
    <r>
      <rPr>
        <sz val="11"/>
        <color theme="1"/>
        <rFont val="Calibri"/>
        <family val="2"/>
        <scheme val="minor"/>
      </rPr>
      <t xml:space="preserve">, </t>
    </r>
    <r>
      <rPr>
        <b/>
        <sz val="11"/>
        <color theme="1"/>
        <rFont val="Calibri"/>
        <family val="2"/>
        <scheme val="minor"/>
      </rPr>
      <t>navigational</t>
    </r>
    <r>
      <rPr>
        <sz val="11"/>
        <color theme="1"/>
        <rFont val="Calibri"/>
        <family val="2"/>
        <scheme val="minor"/>
      </rPr>
      <t xml:space="preserve"> and</t>
    </r>
    <r>
      <rPr>
        <b/>
        <sz val="11"/>
        <color theme="1"/>
        <rFont val="Calibri"/>
        <family val="2"/>
        <scheme val="minor"/>
      </rPr>
      <t xml:space="preserve"> operational parameters</t>
    </r>
    <r>
      <rPr>
        <sz val="11"/>
        <color theme="1"/>
        <rFont val="Calibri"/>
        <family val="2"/>
        <scheme val="minor"/>
      </rPr>
      <t xml:space="preserve"> are defined using a questionnaire. These parameters are used to classify the applicability for each Rule in the Enabling Framework, results are displayed in 'Framework Application' tab. A more in-depth view of the applicability of COLREGs for each Rule Item and Subitem is provided in the 'COLREGs Applicability' tab.
Multiple scenarios can be created and saved using this tool.  The vessel ID and/or vessel name fields can be used as identifiers for the vessel being considered. It is highly recommended that each operating scenario that is created is saved, as this will act as a record for the operating scenarios that were considered for the vessel.</t>
    </r>
  </si>
  <si>
    <t xml:space="preserve">The version of COLREGs presented in this tool was published in 2004, by the Maritime and Coastguard Agency under publication file reference MNA 127/013/000. COLREGs can and may be updated in the future. The contents of this tool are correct to the best of the authors knowledge at the date of publication.
The contents of this tool are for informational purposes only. The duty of due diligence remains with the operators and owners of the vessel to ensure their vessel operates in compliance with COLREGs. 
Frazer-Nash Consultancy and the Trusted Autonomous Systems Defence CRC accept no duty or responsibility (including in negligence) to any party and disclaims all liability of any nature whatsoever to any third parties in respect of this COLREGs tool.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</si>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</sst>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11"/>
      <color theme="0"/>
      <name val="Calibri"/>
      <family val="2"/>
    </font>
    <font>
      <sz val="11"/>
      <color theme="1"/>
      <name val="Calibri"/>
      <family val="2"/>
    </font>
    <font>
      <b/>
      <sz val="18"/>
      <color theme="1"/>
      <name val="Arial"/>
      <family val="2"/>
    </font>
    <font>
      <b/>
      <u/>
      <sz val="11"/>
      <color theme="1"/>
      <name val="Calibri"/>
      <family val="2"/>
      <scheme val="minor"/>
    </font>
    <font>
      <sz val="11"/>
      <color theme="1" tint="0.499984740745262"/>
      <name val="Calibri"/>
      <family val="2"/>
      <scheme val="minor"/>
    </font>
    <font>
      <sz val="11"/>
      <name val="Calibri"/>
      <family val="2"/>
      <scheme val="minor"/>
    </font>
    <font>
      <sz val="11"/>
      <color theme="1"/>
      <name val="Arial"/>
      <family val="2"/>
    </font>
    <font>
      <b/>
      <sz val="11"/>
      <color theme="0"/>
      <name val="Arial"/>
      <family val="2"/>
    </font>
    <font>
      <b/>
      <sz val="11"/>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2"/>
      <color theme="0"/>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8"/>
      <color theme="1"/>
      <name val="Arial"/>
      <family val="2"/>
    </font>
    <font>
      <b/>
      <sz val="12"/>
      <color rgb="FFFFFFFF"/>
      <name val="Arial"/>
      <family val="2"/>
    </font>
    <font>
      <b/>
      <sz val="9"/>
      <color rgb="FFFFFFFF"/>
      <name val="Arial"/>
      <family val="2"/>
    </font>
    <font>
      <sz val="9"/>
      <color theme="1"/>
      <name val="Arial"/>
      <family val="2"/>
    </font>
    <font>
      <sz val="9"/>
      <color rgb="FF000000"/>
      <name val="Arial"/>
      <family val="2"/>
    </font>
    <font>
      <u/>
      <sz val="9"/>
      <color rgb="FF008080"/>
      <name val="Arial"/>
      <family val="2"/>
    </font>
    <font>
      <b/>
      <sz val="9"/>
      <color theme="1"/>
      <name val="Arial"/>
      <family val="2"/>
    </font>
    <font>
      <b/>
      <sz val="9"/>
      <color theme="5"/>
      <name val="Arial"/>
      <family val="2"/>
    </font>
    <font>
      <b/>
      <sz val="9"/>
      <color rgb="FFFF0000"/>
      <name val="Arial"/>
      <family val="2"/>
    </font>
    <font>
      <sz val="9"/>
      <name val="Arial"/>
      <family val="2"/>
    </font>
    <font>
      <b/>
      <sz val="11"/>
      <color rgb="FFFFFFFF"/>
      <name val="Arial"/>
      <family val="2"/>
    </font>
    <font>
      <b/>
      <sz val="9"/>
      <color theme="0"/>
      <name val="Arial"/>
      <family val="2"/>
    </font>
    <font>
      <u/>
      <sz val="9"/>
      <color theme="1"/>
      <name val="Arial"/>
      <family val="2"/>
    </font>
    <font>
      <b/>
      <sz val="20"/>
      <color theme="1"/>
      <name val="Calibri"/>
      <family val="2"/>
      <scheme val="minor"/>
    </font>
    <font>
      <u/>
      <sz val="11"/>
      <color theme="10"/>
      <name val="Calibri"/>
      <family val="2"/>
      <scheme val="minor"/>
    </font>
    <font>
      <b/>
      <sz val="14"/>
      <color theme="1"/>
      <name val="Calibri"/>
      <family val="2"/>
      <scheme val="minor"/>
    </font>
    <font>
      <u/>
      <sz val="11"/>
      <color theme="1"/>
      <name val="Calibri"/>
      <family val="2"/>
      <scheme val="minor"/>
    </font>
    <font>
      <sz val="9"/>
      <color theme="1"/>
      <name val="Calibri"/>
      <family val="2"/>
      <scheme val="minor"/>
    </font>
    <font>
      <strike/>
      <sz val="11"/>
      <color theme="1"/>
      <name val="Arial"/>
      <family val="2"/>
    </font>
    <font>
      <b/>
      <sz val="18"/>
      <color theme="0"/>
      <name val="Calibri"/>
      <family val="2"/>
      <scheme val="minor"/>
    </font>
    <font>
      <b/>
      <sz val="20"/>
      <color theme="0"/>
      <name val="Calibri"/>
      <family val="2"/>
      <scheme val="minor"/>
    </font>
    <font>
      <u/>
      <sz val="11"/>
      <color rgb="FF0563C1"/>
      <name val="Calibri"/>
      <family val="2"/>
      <scheme val="minor"/>
    </font>
    <font>
      <sz val="11"/>
      <color theme="6"/>
      <name val="Arial"/>
      <family val="2"/>
    </font>
    <font>
      <b/>
      <sz val="14"/>
      <color rgb="FF002060"/>
      <name val="Calibri"/>
      <family val="2"/>
      <scheme val="minor"/>
    </font>
    <font>
      <b/>
      <sz val="24"/>
      <color rgb="FF002060"/>
      <name val="Calibri"/>
      <family val="2"/>
      <scheme val="minor"/>
    </font>
  </fonts>
  <fills count="28">
    <fill>
      <patternFill patternType="none"/>
    </fill>
    <fill>
      <patternFill patternType="gray125"/>
    </fill>
    <fill>
      <patternFill patternType="solid">
        <fgColor rgb="FF7CA295"/>
        <bgColor indexed="64"/>
      </patternFill>
    </fill>
    <fill>
      <patternFill patternType="solid">
        <fgColor rgb="FF786592"/>
        <bgColor indexed="64"/>
      </patternFill>
    </fill>
    <fill>
      <patternFill patternType="solid">
        <fgColor rgb="FFE4ECE9"/>
        <bgColor indexed="64"/>
      </patternFill>
    </fill>
    <fill>
      <patternFill patternType="solid">
        <fgColor rgb="FFE3DFE9"/>
        <bgColor indexed="64"/>
      </patternFill>
    </fill>
    <fill>
      <patternFill patternType="solid">
        <fgColor theme="8"/>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AEA444"/>
        <bgColor indexed="64"/>
      </patternFill>
    </fill>
    <fill>
      <patternFill patternType="solid">
        <fgColor rgb="FFEFEDD8"/>
        <bgColor indexed="64"/>
      </patternFill>
    </fill>
    <fill>
      <patternFill patternType="solid">
        <fgColor theme="0" tint="-0.249977111117893"/>
        <bgColor indexed="64"/>
      </patternFill>
    </fill>
    <fill>
      <patternFill patternType="solid">
        <fgColor rgb="FFB71234"/>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9BBB"/>
        <bgColor indexed="64"/>
      </patternFill>
    </fill>
    <fill>
      <patternFill patternType="solid">
        <fgColor theme="0" tint="-0.499984740745262"/>
        <bgColor indexed="64"/>
      </patternFill>
    </fill>
    <fill>
      <patternFill patternType="solid">
        <fgColor rgb="FFCAD9D4"/>
        <bgColor indexed="64"/>
      </patternFill>
    </fill>
    <fill>
      <patternFill patternType="darkUp">
        <fgColor theme="0" tint="-0.34998626667073579"/>
        <bgColor theme="0"/>
      </patternFill>
    </fill>
    <fill>
      <patternFill patternType="solid">
        <fgColor rgb="FFC6E7EC"/>
        <bgColor indexed="64"/>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6"/>
      </right>
      <top style="thin">
        <color theme="6"/>
      </top>
      <bottom style="thin">
        <color theme="1"/>
      </bottom>
      <diagonal/>
    </border>
    <border>
      <left style="thin">
        <color theme="6"/>
      </left>
      <right style="thin">
        <color theme="6"/>
      </right>
      <top style="thin">
        <color theme="6"/>
      </top>
      <bottom style="thin">
        <color theme="1"/>
      </bottom>
      <diagonal/>
    </border>
    <border>
      <left/>
      <right style="thin">
        <color theme="1"/>
      </right>
      <top style="thin">
        <color theme="1"/>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1"/>
      </bottom>
      <diagonal/>
    </border>
    <border>
      <left/>
      <right/>
      <top style="thin">
        <color theme="1"/>
      </top>
      <bottom style="thin">
        <color theme="6"/>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style="medium">
        <color rgb="FFFFFFFF"/>
      </bottom>
      <diagonal/>
    </border>
    <border>
      <left style="thick">
        <color theme="0"/>
      </left>
      <right style="thick">
        <color theme="0"/>
      </right>
      <top style="thick">
        <color theme="0"/>
      </top>
      <bottom style="thick">
        <color theme="0"/>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medium">
        <color rgb="FFFFFFFF"/>
      </top>
      <bottom/>
      <diagonal/>
    </border>
    <border>
      <left style="medium">
        <color rgb="FFFFFFFF"/>
      </left>
      <right/>
      <top/>
      <bottom style="medium">
        <color rgb="FFFFFFFF"/>
      </bottom>
      <diagonal/>
    </border>
    <border>
      <left/>
      <right/>
      <top/>
      <bottom style="medium">
        <color rgb="FFFFFFFF"/>
      </bottom>
      <diagonal/>
    </border>
    <border>
      <left style="thin">
        <color indexed="64"/>
      </left>
      <right style="thin">
        <color indexed="64"/>
      </right>
      <top/>
      <bottom style="thin">
        <color indexed="64"/>
      </bottom>
      <diagonal/>
    </border>
    <border>
      <left style="thick">
        <color theme="0"/>
      </left>
      <right style="thick">
        <color theme="0"/>
      </right>
      <top style="medium">
        <color rgb="FFFFFFFF"/>
      </top>
      <bottom style="thick">
        <color theme="0"/>
      </bottom>
      <diagonal/>
    </border>
    <border>
      <left style="thin">
        <color indexed="64"/>
      </left>
      <right style="thin">
        <color indexed="64"/>
      </right>
      <top/>
      <bottom/>
      <diagonal/>
    </border>
  </borders>
  <cellStyleXfs count="2">
    <xf numFmtId="0" fontId="0" fillId="0" borderId="0"/>
    <xf numFmtId="0" fontId="34" fillId="0" borderId="0" applyNumberFormat="0" applyFill="0" applyBorder="0" applyAlignment="0" applyProtection="0"/>
  </cellStyleXfs>
  <cellXfs count="273">
    <xf numFmtId="0" fontId="0" fillId="0" borderId="0" xfId="0"/>
    <xf numFmtId="0" fontId="1" fillId="2" borderId="5" xfId="0" applyFont="1" applyFill="1" applyBorder="1" applyAlignment="1">
      <alignment vertical="center"/>
    </xf>
    <xf numFmtId="0" fontId="1" fillId="2" borderId="5" xfId="0" applyFont="1" applyFill="1" applyBorder="1" applyAlignment="1">
      <alignment vertical="center" wrapText="1"/>
    </xf>
    <xf numFmtId="0" fontId="4" fillId="2"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4" borderId="6" xfId="0" applyFill="1" applyBorder="1" applyAlignment="1">
      <alignment vertical="top"/>
    </xf>
    <xf numFmtId="0" fontId="0" fillId="4" borderId="6" xfId="0" applyFill="1" applyBorder="1" applyAlignment="1">
      <alignment vertical="top" wrapText="1"/>
    </xf>
    <xf numFmtId="0" fontId="5" fillId="4" borderId="6" xfId="0" applyFont="1" applyFill="1" applyBorder="1" applyAlignment="1">
      <alignment horizontal="left" vertical="top" wrapText="1"/>
    </xf>
    <xf numFmtId="0" fontId="5" fillId="5" borderId="6" xfId="0" applyFont="1" applyFill="1" applyBorder="1" applyAlignment="1">
      <alignment horizontal="left" vertical="top" wrapText="1"/>
    </xf>
    <xf numFmtId="0" fontId="0" fillId="5" borderId="6" xfId="0" applyFill="1" applyBorder="1" applyAlignment="1">
      <alignment horizontal="left" vertical="top" wrapText="1"/>
    </xf>
    <xf numFmtId="0" fontId="5" fillId="4" borderId="6" xfId="0" quotePrefix="1" applyFont="1" applyFill="1" applyBorder="1" applyAlignment="1">
      <alignment horizontal="left" vertical="top" wrapText="1"/>
    </xf>
    <xf numFmtId="0" fontId="0" fillId="0" borderId="0" xfId="0" applyAlignment="1">
      <alignment wrapText="1"/>
    </xf>
    <xf numFmtId="0" fontId="5" fillId="0" borderId="0" xfId="0" applyFont="1" applyAlignment="1">
      <alignment horizontal="left" wrapText="1"/>
    </xf>
    <xf numFmtId="0" fontId="0" fillId="0" borderId="0" xfId="0" applyAlignment="1">
      <alignment horizontal="left" wrapText="1"/>
    </xf>
    <xf numFmtId="0" fontId="1" fillId="7" borderId="5" xfId="0" applyFont="1" applyFill="1" applyBorder="1" applyAlignment="1">
      <alignment horizontal="center" vertical="center" wrapText="1"/>
    </xf>
    <xf numFmtId="0" fontId="0" fillId="8" borderId="6" xfId="0" applyFill="1" applyBorder="1" applyAlignment="1">
      <alignment horizontal="center" vertical="center" wrapText="1"/>
    </xf>
    <xf numFmtId="0" fontId="0" fillId="0" borderId="0" xfId="0" applyAlignment="1">
      <alignment horizontal="center" vertical="center" wrapText="1"/>
    </xf>
    <xf numFmtId="0" fontId="1" fillId="9" borderId="5" xfId="0" applyFont="1" applyFill="1" applyBorder="1" applyAlignment="1">
      <alignment vertical="center" wrapText="1"/>
    </xf>
    <xf numFmtId="0" fontId="1" fillId="9" borderId="5" xfId="0" applyFont="1" applyFill="1" applyBorder="1" applyAlignment="1">
      <alignment vertical="center"/>
    </xf>
    <xf numFmtId="0" fontId="0" fillId="10" borderId="7" xfId="0" applyFill="1" applyBorder="1" applyAlignment="1">
      <alignment horizontal="center" vertical="center"/>
    </xf>
    <xf numFmtId="0" fontId="0" fillId="10" borderId="6" xfId="0" applyFill="1" applyBorder="1" applyAlignment="1">
      <alignment horizontal="center" vertical="center"/>
    </xf>
    <xf numFmtId="0" fontId="0" fillId="0" borderId="0" xfId="0" applyAlignment="1">
      <alignment horizontal="left"/>
    </xf>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10" fillId="0" borderId="0" xfId="0" applyFont="1"/>
    <xf numFmtId="0" fontId="0" fillId="0" borderId="0" xfId="0" applyBorder="1"/>
    <xf numFmtId="0" fontId="0" fillId="0" borderId="11" xfId="0" applyFill="1" applyBorder="1"/>
    <xf numFmtId="0" fontId="0" fillId="0" borderId="0" xfId="0" applyFill="1" applyBorder="1"/>
    <xf numFmtId="0" fontId="2" fillId="0" borderId="0" xfId="0" applyFont="1" applyFill="1" applyBorder="1"/>
    <xf numFmtId="0" fontId="6" fillId="0" borderId="0" xfId="0" applyFont="1" applyAlignment="1">
      <alignment horizontal="left"/>
    </xf>
    <xf numFmtId="0" fontId="1" fillId="9" borderId="4" xfId="0" applyFont="1" applyFill="1" applyBorder="1" applyAlignment="1">
      <alignment vertical="center"/>
    </xf>
    <xf numFmtId="0" fontId="1" fillId="9" borderId="4" xfId="0" applyFont="1" applyFill="1" applyBorder="1" applyAlignment="1">
      <alignment vertical="center" wrapText="1"/>
    </xf>
    <xf numFmtId="0" fontId="0" fillId="10" borderId="7" xfId="0" applyFill="1" applyBorder="1" applyAlignment="1">
      <alignment horizontal="center" vertical="center" wrapText="1"/>
    </xf>
    <xf numFmtId="0" fontId="0" fillId="10" borderId="7" xfId="0" applyFill="1" applyBorder="1" applyAlignment="1">
      <alignment horizontal="left" vertical="top" wrapText="1"/>
    </xf>
    <xf numFmtId="0" fontId="0" fillId="10" borderId="6" xfId="0" applyFill="1" applyBorder="1" applyAlignment="1">
      <alignment horizontal="left" vertical="top" wrapText="1"/>
    </xf>
    <xf numFmtId="0" fontId="0" fillId="10" borderId="6" xfId="0" quotePrefix="1" applyFill="1" applyBorder="1" applyAlignment="1">
      <alignment horizontal="left" vertical="top" wrapText="1"/>
    </xf>
    <xf numFmtId="0" fontId="0" fillId="10" borderId="6" xfId="0" applyFill="1" applyBorder="1" applyAlignment="1">
      <alignment horizontal="center" vertical="center" wrapText="1"/>
    </xf>
    <xf numFmtId="0" fontId="0" fillId="10" borderId="6" xfId="0" quotePrefix="1" applyFill="1" applyBorder="1" applyAlignment="1">
      <alignment horizontal="center" vertical="center" wrapText="1"/>
    </xf>
    <xf numFmtId="0" fontId="1" fillId="12" borderId="18" xfId="0" applyFont="1" applyFill="1" applyBorder="1" applyAlignment="1">
      <alignment horizontal="center" vertical="center"/>
    </xf>
    <xf numFmtId="0" fontId="1" fillId="12" borderId="2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0" fillId="13" borderId="19" xfId="0" applyFill="1" applyBorder="1" applyAlignment="1">
      <alignment horizontal="center" vertical="center"/>
    </xf>
    <xf numFmtId="0" fontId="2" fillId="0" borderId="0" xfId="0" applyFont="1" applyFill="1" applyBorder="1" applyAlignment="1">
      <alignment vertical="center"/>
    </xf>
    <xf numFmtId="0" fontId="14" fillId="0" borderId="0" xfId="0" applyFont="1"/>
    <xf numFmtId="0" fontId="9" fillId="0" borderId="0" xfId="0" applyFont="1" applyBorder="1"/>
    <xf numFmtId="0" fontId="0" fillId="0" borderId="4" xfId="0" applyBorder="1"/>
    <xf numFmtId="0" fontId="9" fillId="0" borderId="4" xfId="0" applyFont="1" applyBorder="1"/>
    <xf numFmtId="0" fontId="2" fillId="11" borderId="4" xfId="0" applyFont="1" applyFill="1" applyBorder="1" applyAlignment="1">
      <alignment horizontal="center" vertical="center"/>
    </xf>
    <xf numFmtId="0" fontId="18" fillId="0" borderId="0" xfId="0" applyFont="1" applyAlignment="1">
      <alignment vertical="center"/>
    </xf>
    <xf numFmtId="0" fontId="19" fillId="7" borderId="13" xfId="0" applyFont="1" applyFill="1" applyBorder="1" applyAlignment="1">
      <alignment horizontal="left" vertical="center"/>
    </xf>
    <xf numFmtId="0" fontId="19" fillId="7" borderId="14" xfId="0" applyFont="1" applyFill="1" applyBorder="1" applyAlignment="1">
      <alignment vertical="center"/>
    </xf>
    <xf numFmtId="0" fontId="19" fillId="7" borderId="15" xfId="0" applyFont="1" applyFill="1" applyBorder="1" applyAlignment="1">
      <alignment vertical="center"/>
    </xf>
    <xf numFmtId="0" fontId="19" fillId="14" borderId="13" xfId="0" applyFont="1" applyFill="1" applyBorder="1" applyAlignment="1">
      <alignment vertical="center"/>
    </xf>
    <xf numFmtId="0" fontId="19" fillId="14" borderId="14" xfId="0" applyFont="1" applyFill="1" applyBorder="1" applyAlignment="1">
      <alignment vertical="center"/>
    </xf>
    <xf numFmtId="0" fontId="19" fillId="14" borderId="15" xfId="0" applyFont="1" applyFill="1" applyBorder="1" applyAlignment="1">
      <alignment vertical="center"/>
    </xf>
    <xf numFmtId="0" fontId="19" fillId="7" borderId="13" xfId="0" applyFont="1" applyFill="1" applyBorder="1" applyAlignment="1">
      <alignment vertical="center"/>
    </xf>
    <xf numFmtId="0" fontId="19" fillId="0" borderId="0" xfId="0" applyFont="1" applyFill="1" applyBorder="1" applyAlignment="1">
      <alignment vertical="center"/>
    </xf>
    <xf numFmtId="0" fontId="2" fillId="0" borderId="4" xfId="0" applyFont="1" applyBorder="1"/>
    <xf numFmtId="0" fontId="2" fillId="11" borderId="4" xfId="0" applyFont="1" applyFill="1" applyBorder="1" applyAlignment="1">
      <alignment horizontal="left"/>
    </xf>
    <xf numFmtId="0" fontId="2" fillId="11" borderId="4" xfId="0" applyFont="1" applyFill="1" applyBorder="1"/>
    <xf numFmtId="0" fontId="0" fillId="0" borderId="0" xfId="0" applyFill="1"/>
    <xf numFmtId="0" fontId="13" fillId="0" borderId="0" xfId="0" applyFont="1" applyFill="1" applyBorder="1" applyAlignment="1">
      <alignment horizontal="center"/>
    </xf>
    <xf numFmtId="0" fontId="2" fillId="0" borderId="11" xfId="0" applyFont="1" applyFill="1" applyBorder="1"/>
    <xf numFmtId="0" fontId="2" fillId="15" borderId="4" xfId="0" applyFont="1" applyFill="1" applyBorder="1"/>
    <xf numFmtId="0" fontId="0" fillId="0" borderId="4" xfId="0" applyFill="1" applyBorder="1"/>
    <xf numFmtId="0" fontId="13" fillId="0" borderId="0" xfId="0" applyFont="1" applyFill="1" applyBorder="1" applyAlignment="1">
      <alignment horizontal="center" vertical="center"/>
    </xf>
    <xf numFmtId="0" fontId="0" fillId="0" borderId="4" xfId="0" applyBorder="1" applyAlignment="1">
      <alignment horizontal="left"/>
    </xf>
    <xf numFmtId="0" fontId="0" fillId="11" borderId="4" xfId="0" applyFill="1" applyBorder="1" applyAlignment="1">
      <alignment horizontal="left"/>
    </xf>
    <xf numFmtId="0" fontId="0" fillId="11" borderId="4" xfId="0" applyFill="1" applyBorder="1"/>
    <xf numFmtId="0" fontId="10" fillId="0" borderId="0" xfId="0" applyFont="1" applyAlignment="1">
      <alignment horizontal="left"/>
    </xf>
    <xf numFmtId="0" fontId="10" fillId="0" borderId="0" xfId="0" applyFont="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0" xfId="0" applyFont="1" applyAlignment="1">
      <alignment wrapText="1"/>
    </xf>
    <xf numFmtId="0" fontId="22" fillId="2" borderId="25"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16" borderId="27"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17" borderId="26" xfId="0" applyFont="1" applyFill="1" applyBorder="1" applyAlignment="1">
      <alignment horizontal="center" vertical="center" wrapText="1"/>
    </xf>
    <xf numFmtId="0" fontId="24" fillId="4" borderId="29" xfId="0" applyFont="1" applyFill="1" applyBorder="1" applyAlignment="1">
      <alignment vertical="center" wrapText="1"/>
    </xf>
    <xf numFmtId="0" fontId="23" fillId="19" borderId="0" xfId="0" applyFont="1" applyFill="1"/>
    <xf numFmtId="0" fontId="23" fillId="19" borderId="0" xfId="0" applyFont="1" applyFill="1" applyAlignment="1">
      <alignment horizontal="left"/>
    </xf>
    <xf numFmtId="0" fontId="23" fillId="0" borderId="30" xfId="0" applyFont="1" applyBorder="1" applyAlignment="1">
      <alignment horizontal="center" vertical="center" wrapText="1"/>
    </xf>
    <xf numFmtId="0" fontId="23" fillId="4" borderId="30" xfId="0" applyFont="1" applyFill="1" applyBorder="1" applyAlignment="1">
      <alignment horizontal="left" vertical="top" wrapText="1"/>
    </xf>
    <xf numFmtId="0" fontId="24" fillId="4" borderId="24" xfId="0" applyFont="1" applyFill="1" applyBorder="1" applyAlignment="1">
      <alignment vertical="center" wrapText="1"/>
    </xf>
    <xf numFmtId="0" fontId="23" fillId="20" borderId="30" xfId="0" applyFont="1" applyFill="1" applyBorder="1" applyAlignment="1">
      <alignment horizontal="center" vertical="center" wrapText="1"/>
    </xf>
    <xf numFmtId="0" fontId="29" fillId="20" borderId="30" xfId="0" applyFont="1" applyFill="1" applyBorder="1" applyAlignment="1">
      <alignment horizontal="center" vertical="center" wrapText="1"/>
    </xf>
    <xf numFmtId="0" fontId="24" fillId="4" borderId="28" xfId="0" applyFont="1" applyFill="1" applyBorder="1" applyAlignment="1">
      <alignment vertical="center" wrapText="1"/>
    </xf>
    <xf numFmtId="0" fontId="23" fillId="10" borderId="30" xfId="0" applyFont="1" applyFill="1" applyBorder="1" applyAlignment="1">
      <alignment horizontal="left" vertical="top" wrapText="1"/>
    </xf>
    <xf numFmtId="0" fontId="23" fillId="15" borderId="30" xfId="0" applyFont="1" applyFill="1" applyBorder="1" applyAlignment="1">
      <alignment horizontal="left" vertical="top" wrapText="1"/>
    </xf>
    <xf numFmtId="0" fontId="23" fillId="15" borderId="30" xfId="0" applyFont="1" applyFill="1" applyBorder="1" applyAlignment="1">
      <alignment horizontal="left" vertical="top"/>
    </xf>
    <xf numFmtId="0" fontId="29" fillId="4" borderId="29" xfId="0" applyFont="1" applyFill="1" applyBorder="1" applyAlignment="1">
      <alignment vertical="center" wrapText="1"/>
    </xf>
    <xf numFmtId="0" fontId="29" fillId="4" borderId="24" xfId="0" applyFont="1" applyFill="1" applyBorder="1" applyAlignment="1">
      <alignment vertical="center" wrapText="1"/>
    </xf>
    <xf numFmtId="0" fontId="22" fillId="16" borderId="26" xfId="0" applyFont="1" applyFill="1" applyBorder="1" applyAlignment="1">
      <alignment horizontal="center" vertical="center" wrapText="1"/>
    </xf>
    <xf numFmtId="0" fontId="23" fillId="5" borderId="30" xfId="0" applyFont="1" applyFill="1" applyBorder="1" applyAlignment="1">
      <alignment horizontal="left" vertical="top"/>
    </xf>
    <xf numFmtId="0" fontId="23" fillId="15" borderId="30" xfId="0" applyFont="1" applyFill="1" applyBorder="1" applyAlignment="1">
      <alignment horizontal="left" vertical="center" wrapText="1"/>
    </xf>
    <xf numFmtId="0" fontId="4" fillId="6" borderId="2" xfId="0" applyFont="1" applyFill="1" applyBorder="1" applyAlignment="1">
      <alignment horizontal="center" vertical="center" wrapText="1"/>
    </xf>
    <xf numFmtId="0" fontId="2" fillId="11" borderId="4" xfId="0" applyFont="1" applyFill="1" applyBorder="1" applyAlignment="1"/>
    <xf numFmtId="0" fontId="2" fillId="2" borderId="4" xfId="0" applyFont="1" applyFill="1" applyBorder="1" applyAlignment="1">
      <alignment vertical="center"/>
    </xf>
    <xf numFmtId="0" fontId="23" fillId="5" borderId="30" xfId="0" applyFont="1" applyFill="1" applyBorder="1" applyAlignment="1">
      <alignment horizontal="center" vertical="center"/>
    </xf>
    <xf numFmtId="0" fontId="0" fillId="11" borderId="4" xfId="0" applyFill="1" applyBorder="1" applyAlignment="1">
      <alignment wrapText="1"/>
    </xf>
    <xf numFmtId="0" fontId="0" fillId="8" borderId="7" xfId="0" applyFill="1" applyBorder="1" applyAlignment="1">
      <alignment horizontal="center" vertical="center" wrapText="1"/>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19" fillId="14" borderId="1" xfId="0" applyFont="1" applyFill="1" applyBorder="1" applyAlignment="1">
      <alignment vertical="center" wrapText="1"/>
    </xf>
    <xf numFmtId="0" fontId="19" fillId="14" borderId="2" xfId="0" applyFont="1" applyFill="1" applyBorder="1" applyAlignment="1">
      <alignment vertical="center" wrapText="1"/>
    </xf>
    <xf numFmtId="0" fontId="19" fillId="14" borderId="3" xfId="0" applyFont="1" applyFill="1" applyBorder="1" applyAlignment="1">
      <alignment vertical="center" wrapText="1"/>
    </xf>
    <xf numFmtId="0" fontId="0" fillId="0" borderId="39" xfId="0" applyBorder="1" applyAlignment="1">
      <alignment horizontal="left" wrapText="1"/>
    </xf>
    <xf numFmtId="0" fontId="0" fillId="0" borderId="39" xfId="0" applyBorder="1" applyAlignment="1">
      <alignment wrapText="1"/>
    </xf>
    <xf numFmtId="0" fontId="24" fillId="18" borderId="28" xfId="0" applyFont="1" applyFill="1" applyBorder="1" applyAlignment="1">
      <alignment horizontal="center" vertical="center" wrapText="1"/>
    </xf>
    <xf numFmtId="0" fontId="23" fillId="18" borderId="28" xfId="0" applyFont="1" applyFill="1" applyBorder="1" applyAlignment="1">
      <alignment horizontal="center" vertical="center" wrapText="1"/>
    </xf>
    <xf numFmtId="0" fontId="23" fillId="5" borderId="33" xfId="0" applyFont="1" applyFill="1" applyBorder="1" applyAlignment="1">
      <alignment horizontal="left" vertical="center" wrapText="1"/>
    </xf>
    <xf numFmtId="0" fontId="23" fillId="5" borderId="34" xfId="0" applyFont="1" applyFill="1" applyBorder="1" applyAlignment="1">
      <alignment horizontal="left" vertical="center" wrapText="1"/>
    </xf>
    <xf numFmtId="0" fontId="23" fillId="5" borderId="35" xfId="0" applyFont="1" applyFill="1" applyBorder="1" applyAlignment="1">
      <alignment horizontal="left" vertical="center" wrapText="1"/>
    </xf>
    <xf numFmtId="0" fontId="23" fillId="19" borderId="30" xfId="0" applyFont="1" applyFill="1" applyBorder="1"/>
    <xf numFmtId="0" fontId="23" fillId="4" borderId="30" xfId="0" applyFont="1" applyFill="1" applyBorder="1" applyAlignment="1">
      <alignment vertical="center" wrapText="1"/>
    </xf>
    <xf numFmtId="0" fontId="23" fillId="10" borderId="30" xfId="0" applyFont="1" applyFill="1" applyBorder="1" applyAlignment="1">
      <alignment vertical="center" wrapText="1"/>
    </xf>
    <xf numFmtId="0" fontId="23" fillId="19" borderId="30" xfId="0" applyFont="1" applyFill="1" applyBorder="1" applyAlignment="1">
      <alignment wrapText="1"/>
    </xf>
    <xf numFmtId="0" fontId="23" fillId="20" borderId="30" xfId="0" applyFont="1" applyFill="1" applyBorder="1" applyAlignment="1">
      <alignment vertical="center" wrapText="1"/>
    </xf>
    <xf numFmtId="0" fontId="0" fillId="0" borderId="0" xfId="0" applyAlignment="1">
      <alignment vertical="top" wrapText="1"/>
    </xf>
    <xf numFmtId="0" fontId="22" fillId="16" borderId="30" xfId="0" applyFont="1" applyFill="1" applyBorder="1" applyAlignment="1">
      <alignment horizontal="center" vertical="center" wrapText="1"/>
    </xf>
    <xf numFmtId="0" fontId="23" fillId="10" borderId="33" xfId="0" applyFont="1" applyFill="1" applyBorder="1" applyAlignment="1">
      <alignment horizontal="left" vertical="top" wrapText="1"/>
    </xf>
    <xf numFmtId="0" fontId="22" fillId="16" borderId="40" xfId="0" applyFont="1" applyFill="1" applyBorder="1" applyAlignment="1">
      <alignment horizontal="center" vertical="center" wrapText="1"/>
    </xf>
    <xf numFmtId="0" fontId="10" fillId="14" borderId="0" xfId="0" applyFont="1" applyFill="1"/>
    <xf numFmtId="0" fontId="10" fillId="24" borderId="0" xfId="0" applyFont="1" applyFill="1"/>
    <xf numFmtId="0" fontId="24" fillId="14" borderId="29" xfId="0" applyFont="1" applyFill="1" applyBorder="1" applyAlignment="1">
      <alignment vertical="center" wrapText="1"/>
    </xf>
    <xf numFmtId="0" fontId="40" fillId="2" borderId="9" xfId="0" applyFont="1" applyFill="1" applyBorder="1" applyAlignment="1">
      <alignment horizontal="left" vertical="center"/>
    </xf>
    <xf numFmtId="0" fontId="0" fillId="4" borderId="7" xfId="0" applyFill="1" applyBorder="1" applyAlignment="1">
      <alignment vertical="top"/>
    </xf>
    <xf numFmtId="0" fontId="0" fillId="4" borderId="7" xfId="0" applyFill="1" applyBorder="1" applyAlignment="1">
      <alignment vertical="top" wrapText="1"/>
    </xf>
    <xf numFmtId="0" fontId="5" fillId="4" borderId="7" xfId="0" applyFont="1" applyFill="1" applyBorder="1" applyAlignment="1">
      <alignment horizontal="left" vertical="top" wrapText="1"/>
    </xf>
    <xf numFmtId="0" fontId="40" fillId="2" borderId="2" xfId="0" applyFont="1" applyFill="1" applyBorder="1" applyAlignment="1">
      <alignment horizontal="left" vertical="center"/>
    </xf>
    <xf numFmtId="0" fontId="40" fillId="2" borderId="0" xfId="0" applyFont="1" applyFill="1" applyBorder="1" applyAlignment="1">
      <alignment horizontal="left" vertical="center"/>
    </xf>
    <xf numFmtId="0" fontId="39" fillId="2" borderId="2" xfId="0" applyFont="1" applyFill="1" applyBorder="1" applyAlignment="1">
      <alignment horizontal="left" vertical="center"/>
    </xf>
    <xf numFmtId="0" fontId="3" fillId="2" borderId="0" xfId="0" applyFont="1" applyFill="1" applyBorder="1" applyAlignment="1">
      <alignment horizontal="left" vertical="center"/>
    </xf>
    <xf numFmtId="0" fontId="39" fillId="2" borderId="9" xfId="0" applyFont="1" applyFill="1" applyBorder="1" applyAlignment="1">
      <alignment horizontal="left" vertical="center"/>
    </xf>
    <xf numFmtId="0" fontId="40" fillId="2" borderId="2" xfId="0" applyFont="1" applyFill="1" applyBorder="1" applyAlignment="1">
      <alignment vertical="center"/>
    </xf>
    <xf numFmtId="0" fontId="0" fillId="0" borderId="39" xfId="0" applyBorder="1"/>
    <xf numFmtId="0" fontId="10" fillId="0" borderId="0" xfId="0" applyFont="1" applyFill="1" applyAlignment="1">
      <alignment horizontal="left"/>
    </xf>
    <xf numFmtId="0" fontId="10" fillId="0" borderId="0" xfId="0" applyFont="1" applyFill="1"/>
    <xf numFmtId="0" fontId="38" fillId="0" borderId="0" xfId="0" applyFont="1" applyFill="1" applyAlignment="1"/>
    <xf numFmtId="0" fontId="4" fillId="2" borderId="12" xfId="0" applyFont="1" applyFill="1" applyBorder="1" applyAlignment="1">
      <alignment horizontal="left" vertical="center" wrapText="1"/>
    </xf>
    <xf numFmtId="0" fontId="41" fillId="0" borderId="4" xfId="1" applyFont="1" applyBorder="1" applyAlignment="1">
      <alignment horizontal="center" vertical="center"/>
    </xf>
    <xf numFmtId="0" fontId="41" fillId="0" borderId="4" xfId="1" quotePrefix="1" applyFont="1" applyFill="1" applyBorder="1" applyAlignment="1">
      <alignment horizontal="center" vertical="center"/>
    </xf>
    <xf numFmtId="0" fontId="41" fillId="0" borderId="4" xfId="1" applyFont="1" applyFill="1" applyBorder="1" applyAlignment="1">
      <alignment horizontal="center" vertical="center"/>
    </xf>
    <xf numFmtId="0" fontId="30" fillId="17" borderId="26" xfId="0" applyFont="1" applyFill="1" applyBorder="1" applyAlignment="1">
      <alignment horizontal="center" vertical="center" wrapText="1"/>
    </xf>
    <xf numFmtId="0" fontId="40" fillId="2" borderId="12" xfId="0" applyFont="1" applyFill="1" applyBorder="1" applyAlignment="1">
      <alignment horizontal="center" vertical="center"/>
    </xf>
    <xf numFmtId="0" fontId="40" fillId="2" borderId="3" xfId="0" applyFont="1" applyFill="1" applyBorder="1" applyAlignment="1">
      <alignment horizontal="center" vertical="center"/>
    </xf>
    <xf numFmtId="0" fontId="5" fillId="4" borderId="0" xfId="0" applyFont="1" applyFill="1" applyBorder="1" applyAlignment="1">
      <alignment horizontal="center" vertical="top" wrapText="1"/>
    </xf>
    <xf numFmtId="0" fontId="40" fillId="2" borderId="2" xfId="0" applyFont="1" applyFill="1" applyBorder="1" applyAlignment="1">
      <alignment horizontal="center" vertical="center"/>
    </xf>
    <xf numFmtId="0" fontId="40"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5" fillId="0" borderId="0" xfId="0" applyFont="1" applyAlignment="1">
      <alignment horizontal="center" wrapText="1"/>
    </xf>
    <xf numFmtId="0" fontId="0" fillId="0" borderId="3" xfId="0" applyBorder="1"/>
    <xf numFmtId="0" fontId="42" fillId="23" borderId="0" xfId="0" applyFont="1" applyFill="1" applyAlignment="1"/>
    <xf numFmtId="0" fontId="23" fillId="4" borderId="30" xfId="0" applyFont="1" applyFill="1" applyBorder="1" applyAlignment="1">
      <alignment vertical="top" wrapText="1"/>
    </xf>
    <xf numFmtId="0" fontId="33" fillId="0" borderId="0" xfId="0" applyFont="1" applyBorder="1" applyAlignment="1">
      <alignment horizontal="center"/>
    </xf>
    <xf numFmtId="0" fontId="35" fillId="0" borderId="12" xfId="0" applyFont="1" applyBorder="1" applyAlignment="1">
      <alignment horizontal="center"/>
    </xf>
    <xf numFmtId="0" fontId="33" fillId="0" borderId="41" xfId="0" applyFont="1" applyBorder="1" applyAlignment="1">
      <alignment horizontal="center"/>
    </xf>
    <xf numFmtId="0" fontId="0" fillId="0" borderId="41" xfId="0" applyFont="1" applyBorder="1" applyAlignment="1">
      <alignment horizontal="left" vertical="top" wrapText="1"/>
    </xf>
    <xf numFmtId="0" fontId="2" fillId="0" borderId="41" xfId="0" applyFont="1" applyBorder="1" applyAlignment="1">
      <alignment horizontal="left" vertical="top" wrapText="1"/>
    </xf>
    <xf numFmtId="0" fontId="35" fillId="0" borderId="11" xfId="0" applyFont="1" applyBorder="1" applyAlignment="1">
      <alignment horizontal="left"/>
    </xf>
    <xf numFmtId="0" fontId="2" fillId="0" borderId="0" xfId="0" applyFont="1" applyBorder="1" applyAlignment="1">
      <alignment horizontal="left" vertical="top" wrapText="1"/>
    </xf>
    <xf numFmtId="0" fontId="0" fillId="0" borderId="15" xfId="0" applyBorder="1" applyAlignment="1">
      <alignment horizontal="left" vertical="top" wrapText="1"/>
    </xf>
    <xf numFmtId="0" fontId="0" fillId="0" borderId="2" xfId="0" applyFont="1" applyBorder="1" applyAlignment="1">
      <alignment horizontal="left" vertical="top" wrapText="1"/>
    </xf>
    <xf numFmtId="0" fontId="2" fillId="0" borderId="2" xfId="0" applyFont="1" applyBorder="1" applyAlignment="1">
      <alignment horizontal="left" vertical="top" wrapText="1"/>
    </xf>
    <xf numFmtId="0" fontId="0" fillId="0" borderId="11" xfId="0" applyBorder="1" applyAlignment="1">
      <alignment wrapText="1"/>
    </xf>
    <xf numFmtId="0" fontId="43" fillId="26" borderId="4" xfId="0" applyFont="1" applyFill="1" applyBorder="1" applyAlignment="1">
      <alignment horizontal="left" vertical="top"/>
    </xf>
    <xf numFmtId="0" fontId="43" fillId="26" borderId="4" xfId="0" applyFont="1" applyFill="1" applyBorder="1"/>
    <xf numFmtId="0" fontId="0" fillId="25" borderId="4" xfId="0" applyFill="1" applyBorder="1" applyAlignment="1">
      <alignment vertical="top" wrapText="1"/>
    </xf>
    <xf numFmtId="0" fontId="0" fillId="25" borderId="4" xfId="0" applyFill="1" applyBorder="1" applyAlignment="1">
      <alignment wrapText="1"/>
    </xf>
    <xf numFmtId="0" fontId="0" fillId="0" borderId="4" xfId="0" applyFill="1" applyBorder="1" applyAlignment="1">
      <alignment vertical="top" wrapText="1"/>
    </xf>
    <xf numFmtId="0" fontId="36" fillId="0" borderId="5" xfId="0" applyFont="1" applyFill="1" applyBorder="1" applyAlignment="1">
      <alignment horizontal="left" vertical="top" wrapText="1"/>
    </xf>
    <xf numFmtId="0" fontId="0" fillId="0" borderId="39" xfId="0" applyFill="1" applyBorder="1" applyAlignment="1">
      <alignment horizontal="left" vertical="top"/>
    </xf>
    <xf numFmtId="0" fontId="43" fillId="27" borderId="1" xfId="0" applyFont="1" applyFill="1" applyBorder="1" applyAlignment="1">
      <alignment horizontal="left"/>
    </xf>
    <xf numFmtId="0" fontId="43" fillId="27" borderId="3" xfId="0" applyFont="1" applyFill="1" applyBorder="1" applyAlignment="1">
      <alignment horizontal="left"/>
    </xf>
    <xf numFmtId="0" fontId="44" fillId="0" borderId="0" xfId="0" applyFont="1" applyBorder="1" applyAlignment="1">
      <alignment horizontal="left"/>
    </xf>
    <xf numFmtId="0" fontId="0" fillId="25" borderId="4" xfId="0" applyFont="1" applyFill="1" applyBorder="1" applyAlignment="1">
      <alignment horizontal="left" vertical="top" wrapText="1"/>
    </xf>
    <xf numFmtId="0" fontId="2" fillId="25" borderId="4" xfId="0" applyFont="1" applyFill="1" applyBorder="1" applyAlignment="1">
      <alignment horizontal="left" vertical="top" wrapText="1"/>
    </xf>
    <xf numFmtId="0" fontId="0" fillId="25" borderId="1" xfId="0" applyFont="1" applyFill="1" applyBorder="1" applyAlignment="1">
      <alignment horizontal="left" vertical="top" wrapText="1"/>
    </xf>
    <xf numFmtId="0" fontId="0" fillId="25" borderId="3"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41" xfId="0" applyFill="1" applyBorder="1" applyAlignment="1">
      <alignment horizontal="left" vertical="top" wrapText="1"/>
    </xf>
    <xf numFmtId="0" fontId="0" fillId="0" borderId="39" xfId="0" applyFill="1" applyBorder="1" applyAlignment="1">
      <alignment horizontal="left" vertical="top" wrapText="1"/>
    </xf>
    <xf numFmtId="0" fontId="23" fillId="18" borderId="28" xfId="0" applyFont="1" applyFill="1" applyBorder="1" applyAlignment="1">
      <alignment horizontal="center" vertical="center" wrapText="1"/>
    </xf>
    <xf numFmtId="0" fontId="23" fillId="18" borderId="31"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22" fillId="16" borderId="36" xfId="0" applyFont="1" applyFill="1" applyBorder="1" applyAlignment="1">
      <alignment horizontal="center" vertical="center" wrapText="1"/>
    </xf>
    <xf numFmtId="0" fontId="22" fillId="16" borderId="34"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xf>
    <xf numFmtId="0" fontId="24" fillId="18" borderId="28" xfId="0" applyFont="1" applyFill="1" applyBorder="1" applyAlignment="1">
      <alignment horizontal="center" vertical="center" wrapText="1"/>
    </xf>
    <xf numFmtId="0" fontId="24" fillId="18" borderId="31" xfId="0" applyFont="1" applyFill="1" applyBorder="1" applyAlignment="1">
      <alignment horizontal="center" vertical="center" wrapText="1"/>
    </xf>
    <xf numFmtId="0" fontId="24" fillId="18" borderId="32" xfId="0" applyFont="1" applyFill="1" applyBorder="1" applyAlignment="1">
      <alignment horizontal="center" vertical="center" wrapText="1"/>
    </xf>
    <xf numFmtId="0" fontId="22" fillId="16" borderId="33" xfId="0" applyFont="1" applyFill="1" applyBorder="1" applyAlignment="1">
      <alignment horizontal="center" vertical="center" wrapText="1"/>
    </xf>
    <xf numFmtId="0" fontId="22" fillId="16" borderId="35" xfId="0" applyFont="1" applyFill="1" applyBorder="1" applyAlignment="1">
      <alignment horizontal="center" vertical="center" wrapText="1"/>
    </xf>
    <xf numFmtId="0" fontId="31" fillId="16" borderId="33" xfId="0" applyFont="1" applyFill="1" applyBorder="1" applyAlignment="1">
      <alignment horizontal="center" vertical="center" wrapText="1"/>
    </xf>
    <xf numFmtId="0" fontId="31" fillId="16" borderId="34" xfId="0" applyFont="1" applyFill="1" applyBorder="1" applyAlignment="1">
      <alignment horizontal="center" vertical="center" wrapText="1"/>
    </xf>
    <xf numFmtId="0" fontId="31" fillId="16" borderId="35"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30" fillId="2" borderId="23"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9" borderId="31" xfId="0" applyFont="1" applyFill="1" applyBorder="1" applyAlignment="1">
      <alignment horizontal="center" vertical="center" wrapText="1"/>
    </xf>
    <xf numFmtId="0" fontId="1" fillId="12" borderId="16" xfId="0" applyFont="1" applyFill="1" applyBorder="1" applyAlignment="1">
      <alignment horizontal="center" vertical="center"/>
    </xf>
    <xf numFmtId="0" fontId="1" fillId="12" borderId="17" xfId="0" applyFont="1" applyFill="1" applyBorder="1" applyAlignment="1">
      <alignment horizontal="center" vertical="center"/>
    </xf>
    <xf numFmtId="0" fontId="1" fillId="12" borderId="2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3" borderId="2"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4" borderId="9" xfId="0" applyFont="1" applyFill="1" applyBorder="1" applyAlignment="1">
      <alignment horizontal="center" vertical="center" wrapText="1"/>
    </xf>
    <xf numFmtId="0" fontId="13" fillId="14" borderId="10" xfId="0" applyFont="1" applyFill="1" applyBorder="1" applyAlignment="1">
      <alignment horizontal="center" vertical="center" wrapText="1"/>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2" fillId="7" borderId="4" xfId="0" applyFont="1" applyFill="1" applyBorder="1" applyAlignment="1">
      <alignment horizontal="center" vertical="center"/>
    </xf>
    <xf numFmtId="0" fontId="13" fillId="14" borderId="8" xfId="0" applyFont="1" applyFill="1" applyBorder="1" applyAlignment="1">
      <alignment horizontal="center" vertical="center"/>
    </xf>
    <xf numFmtId="0" fontId="13" fillId="14" borderId="9" xfId="0" applyFont="1" applyFill="1" applyBorder="1" applyAlignment="1">
      <alignment horizontal="center" vertical="center"/>
    </xf>
    <xf numFmtId="0" fontId="13" fillId="14" borderId="10" xfId="0" applyFont="1" applyFill="1" applyBorder="1" applyAlignment="1">
      <alignment horizontal="center" vertical="center"/>
    </xf>
    <xf numFmtId="0" fontId="31" fillId="3" borderId="37" xfId="0" applyFont="1" applyFill="1" applyBorder="1" applyAlignment="1">
      <alignment horizontal="center" vertical="center" wrapText="1"/>
    </xf>
    <xf numFmtId="0" fontId="31" fillId="3" borderId="38" xfId="0" applyFont="1" applyFill="1" applyBorder="1" applyAlignment="1">
      <alignment horizontal="center" vertical="center"/>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2" fillId="9" borderId="28" xfId="0" applyFont="1" applyFill="1" applyBorder="1" applyAlignment="1">
      <alignment horizontal="center" vertical="center" wrapText="1"/>
    </xf>
    <xf numFmtId="0" fontId="22" fillId="9" borderId="31" xfId="0" applyFont="1" applyFill="1" applyBorder="1" applyAlignment="1">
      <alignment horizontal="center" vertical="center" wrapText="1"/>
    </xf>
    <xf numFmtId="0" fontId="0" fillId="0" borderId="0" xfId="0"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11" xfId="0" applyBorder="1" applyProtection="1"/>
    <xf numFmtId="0" fontId="6" fillId="0" borderId="0" xfId="0" applyFont="1" applyAlignment="1" applyProtection="1">
      <alignment horizontal="center"/>
    </xf>
    <xf numFmtId="0" fontId="0" fillId="0" borderId="12" xfId="0" applyBorder="1" applyProtection="1"/>
    <xf numFmtId="0" fontId="17" fillId="0" borderId="0" xfId="0" applyFont="1" applyProtection="1"/>
    <xf numFmtId="0" fontId="0" fillId="22" borderId="0" xfId="0" applyFont="1" applyFill="1" applyProtection="1"/>
    <xf numFmtId="0" fontId="0" fillId="14" borderId="0" xfId="0" applyFont="1" applyFill="1" applyProtection="1"/>
    <xf numFmtId="0" fontId="7" fillId="0" borderId="0" xfId="0" applyFont="1" applyProtection="1"/>
    <xf numFmtId="0" fontId="0" fillId="0" borderId="0" xfId="0" applyFill="1" applyBorder="1" applyProtection="1"/>
    <xf numFmtId="0" fontId="2" fillId="0" borderId="0" xfId="0" applyFont="1" applyProtection="1"/>
    <xf numFmtId="0" fontId="0" fillId="22" borderId="0" xfId="0" applyFill="1" applyProtection="1"/>
    <xf numFmtId="0" fontId="9" fillId="14" borderId="0" xfId="0" applyFont="1" applyFill="1" applyAlignment="1" applyProtection="1">
      <alignment horizontal="right"/>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8" fillId="0" borderId="0" xfId="0" applyFont="1" applyFill="1" applyAlignment="1" applyProtection="1">
      <alignment horizontal="right"/>
    </xf>
    <xf numFmtId="0" fontId="12"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9" fillId="22" borderId="0" xfId="0" applyFont="1" applyFill="1" applyProtection="1"/>
    <xf numFmtId="0" fontId="9" fillId="14" borderId="0" xfId="0" applyFont="1" applyFill="1" applyAlignment="1" applyProtection="1">
      <alignment horizontal="left" vertical="top"/>
    </xf>
    <xf numFmtId="0" fontId="0" fillId="0" borderId="0" xfId="0" applyFill="1" applyBorder="1" applyAlignment="1" applyProtection="1">
      <alignment vertical="center"/>
    </xf>
    <xf numFmtId="0" fontId="2" fillId="0" borderId="0" xfId="0" applyFont="1" applyAlignment="1" applyProtection="1">
      <alignment horizontal="right"/>
    </xf>
    <xf numFmtId="0" fontId="0" fillId="14" borderId="0" xfId="0" applyFill="1" applyAlignment="1" applyProtection="1">
      <alignment horizontal="left"/>
    </xf>
    <xf numFmtId="0" fontId="0" fillId="0" borderId="0" xfId="0" applyFill="1" applyAlignment="1" applyProtection="1">
      <alignment horizontal="left"/>
    </xf>
    <xf numFmtId="0" fontId="0" fillId="21" borderId="0" xfId="0" applyFill="1" applyAlignment="1" applyProtection="1">
      <alignment horizontal="left"/>
    </xf>
    <xf numFmtId="0" fontId="0" fillId="0" borderId="0" xfId="0" applyAlignment="1" applyProtection="1">
      <alignment vertical="top" wrapText="1"/>
    </xf>
    <xf numFmtId="0" fontId="37" fillId="0" borderId="0" xfId="0" applyFont="1" applyAlignment="1" applyProtection="1">
      <alignment horizontal="left" vertical="top" wrapText="1"/>
    </xf>
    <xf numFmtId="0" fontId="37" fillId="0" borderId="0" xfId="0" applyFont="1" applyAlignment="1" applyProtection="1">
      <alignment vertical="top" wrapText="1"/>
    </xf>
    <xf numFmtId="0" fontId="0" fillId="0" borderId="0" xfId="0" applyAlignment="1" applyProtection="1">
      <alignment horizontal="left"/>
    </xf>
    <xf numFmtId="0" fontId="0" fillId="0" borderId="0" xfId="0" applyFont="1" applyProtection="1"/>
    <xf numFmtId="0" fontId="0" fillId="0" borderId="13" xfId="0" applyBorder="1" applyProtection="1"/>
    <xf numFmtId="0" fontId="0" fillId="0" borderId="14" xfId="0" applyBorder="1" applyProtection="1"/>
    <xf numFmtId="0" fontId="0" fillId="0" borderId="15" xfId="0" applyBorder="1" applyProtection="1"/>
  </cellXfs>
  <cellStyles count="2">
    <cellStyle name="Hyperlink" xfId="1" builtinId="8"/>
    <cellStyle name="Normal" xfId="0" builtinId="0"/>
  </cellStyles>
  <dxfs count="39">
    <dxf>
      <font>
        <strike val="0"/>
        <color theme="6"/>
      </font>
      <fill>
        <patternFill>
          <bgColor theme="2"/>
        </patternFill>
      </fill>
    </dxf>
    <dxf>
      <fill>
        <patternFill>
          <bgColor theme="8" tint="0.79998168889431442"/>
        </patternFill>
      </fill>
    </dxf>
    <dxf>
      <fill>
        <patternFill>
          <bgColor theme="7" tint="0.39994506668294322"/>
        </patternFill>
      </fill>
    </dxf>
    <dxf>
      <font>
        <strike val="0"/>
        <color theme="6"/>
      </font>
      <fill>
        <patternFill>
          <bgColor theme="2"/>
        </patternFill>
      </fill>
    </dxf>
    <dxf>
      <fill>
        <patternFill>
          <bgColor theme="8" tint="0.79998168889431442"/>
        </patternFill>
      </fill>
    </dxf>
    <dxf>
      <fill>
        <patternFill>
          <bgColor theme="7" tint="0.39994506668294322"/>
        </patternFill>
      </fill>
    </dxf>
    <dxf>
      <font>
        <strike val="0"/>
        <color theme="6"/>
      </font>
      <fill>
        <patternFill>
          <bgColor theme="2"/>
        </patternFill>
      </fill>
    </dxf>
    <dxf>
      <fill>
        <patternFill>
          <bgColor theme="8" tint="0.79998168889431442"/>
        </patternFill>
      </fill>
    </dxf>
    <dxf>
      <fill>
        <patternFill>
          <bgColor theme="7" tint="0.39994506668294322"/>
        </patternFill>
      </fill>
    </dxf>
    <dxf>
      <font>
        <strike val="0"/>
        <color theme="6"/>
      </font>
      <fill>
        <patternFill>
          <bgColor theme="2"/>
        </patternFill>
      </fill>
    </dxf>
    <dxf>
      <fill>
        <patternFill>
          <bgColor theme="8" tint="0.79998168889431442"/>
        </patternFill>
      </fill>
    </dxf>
    <dxf>
      <fill>
        <patternFill>
          <bgColor theme="7" tint="0.39994506668294322"/>
        </patternFill>
      </fill>
    </dxf>
    <dxf>
      <font>
        <strike val="0"/>
        <color theme="6"/>
      </font>
      <fill>
        <patternFill>
          <bgColor theme="2"/>
        </patternFill>
      </fill>
    </dxf>
    <dxf>
      <fill>
        <patternFill>
          <bgColor theme="8" tint="0.79998168889431442"/>
        </patternFill>
      </fill>
    </dxf>
    <dxf>
      <fill>
        <patternFill>
          <bgColor theme="7" tint="0.39994506668294322"/>
        </patternFill>
      </fill>
    </dxf>
    <dxf>
      <fill>
        <patternFill>
          <bgColor rgb="FFC00000"/>
        </patternFill>
      </fill>
    </dxf>
    <dxf>
      <fill>
        <patternFill>
          <bgColor rgb="FFC00000"/>
        </patternFill>
      </fill>
    </dxf>
    <dxf>
      <font>
        <strike val="0"/>
        <color theme="1"/>
      </font>
      <fill>
        <patternFill>
          <bgColor theme="7" tint="0.39994506668294322"/>
        </patternFill>
      </fill>
    </dxf>
    <dxf>
      <font>
        <strike val="0"/>
        <color theme="6"/>
      </font>
      <fill>
        <patternFill>
          <bgColor theme="2"/>
        </patternFill>
      </fill>
    </dxf>
    <dxf>
      <fill>
        <patternFill>
          <bgColor theme="8" tint="0.79998168889431442"/>
        </patternFill>
      </fill>
    </dxf>
    <dxf>
      <font>
        <strike val="0"/>
        <color theme="6"/>
      </font>
      <fill>
        <patternFill>
          <bgColor theme="2"/>
        </patternFill>
      </fill>
    </dxf>
    <dxf>
      <fill>
        <patternFill>
          <bgColor theme="7" tint="0.39994506668294322"/>
        </patternFill>
      </fill>
    </dxf>
    <dxf>
      <fill>
        <patternFill>
          <bgColor theme="8" tint="0.79998168889431442"/>
        </patternFill>
      </fill>
    </dxf>
    <dxf>
      <fill>
        <patternFill>
          <bgColor theme="7" tint="0.39994506668294322"/>
        </patternFill>
      </fill>
    </dxf>
    <dxf>
      <font>
        <strike val="0"/>
        <color theme="6"/>
      </font>
      <fill>
        <patternFill>
          <bgColor theme="2"/>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
      <fill>
        <patternFill>
          <bgColor rgb="FFD8D29C"/>
        </patternFill>
      </fill>
    </dxf>
  </dxfs>
  <tableStyles count="0" defaultTableStyle="TableStyleMedium2" defaultPivotStyle="PivotStyleLight16"/>
  <colors>
    <mruColors>
      <color rgb="FFE3ECE9"/>
      <color rgb="FF7CA295"/>
      <color rgb="FFE4ECE9"/>
      <color rgb="FFB71234"/>
      <color rgb="FF0563C1"/>
      <color rgb="FF786592"/>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sv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png"/><Relationship Id="rId2" Type="http://schemas.openxmlformats.org/officeDocument/2006/relationships/image" Target="../media/image2.svg"/><Relationship Id="rId16" Type="http://schemas.openxmlformats.org/officeDocument/2006/relationships/image" Target="../media/image16.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twoCellAnchor>
    <xdr:from>
      <xdr:col>10</xdr:col>
      <xdr:colOff>518775</xdr:colOff>
      <xdr:row>5</xdr:row>
      <xdr:rowOff>152854</xdr:rowOff>
    </xdr:from>
    <xdr:to>
      <xdr:col>10</xdr:col>
      <xdr:colOff>1094329</xdr:colOff>
      <xdr:row>5</xdr:row>
      <xdr:rowOff>680358</xdr:rowOff>
    </xdr:to>
    <xdr:grpSp>
      <xdr:nvGrpSpPr>
        <xdr:cNvPr id="2" name="Group 1">
          <a:extLst>
            <a:ext uri="{FF2B5EF4-FFF2-40B4-BE49-F238E27FC236}">
              <a16:creationId xmlns:a16="http://schemas.microsoft.com/office/drawing/2014/main" id="{4DA486D0-BC2F-4956-AEA3-433A2A4128ED}"/>
            </a:ext>
          </a:extLst>
        </xdr:cNvPr>
        <xdr:cNvGrpSpPr/>
      </xdr:nvGrpSpPr>
      <xdr:grpSpPr>
        <a:xfrm>
          <a:off x="18560246" y="2573325"/>
          <a:ext cx="575554" cy="527504"/>
          <a:chOff x="1267558" y="1289539"/>
          <a:chExt cx="981808" cy="905258"/>
        </a:xfrm>
        <a:solidFill>
          <a:schemeClr val="bg1">
            <a:lumMod val="50000"/>
          </a:schemeClr>
        </a:solidFill>
      </xdr:grpSpPr>
      <xdr:pic>
        <xdr:nvPicPr>
          <xdr:cNvPr id="3" name="Graphic 2" descr="Sailboat with solid fill">
            <a:extLst>
              <a:ext uri="{FF2B5EF4-FFF2-40B4-BE49-F238E27FC236}">
                <a16:creationId xmlns:a16="http://schemas.microsoft.com/office/drawing/2014/main" id="{6B09A5CA-9ECC-B744-8A13-B238274CD3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32769" y="1289539"/>
            <a:ext cx="484309" cy="492369"/>
          </a:xfrm>
          <a:prstGeom prst="rect">
            <a:avLst/>
          </a:prstGeom>
        </xdr:spPr>
      </xdr:pic>
      <xdr:pic>
        <xdr:nvPicPr>
          <xdr:cNvPr id="4" name="Graphic 3" descr="Freight with solid fill">
            <a:extLst>
              <a:ext uri="{FF2B5EF4-FFF2-40B4-BE49-F238E27FC236}">
                <a16:creationId xmlns:a16="http://schemas.microsoft.com/office/drawing/2014/main" id="{ECDE5BEA-BBFD-2163-E4E1-9875C679745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67558" y="1696715"/>
            <a:ext cx="492166" cy="498082"/>
          </a:xfrm>
          <a:prstGeom prst="rect">
            <a:avLst/>
          </a:prstGeom>
        </xdr:spPr>
      </xdr:pic>
      <xdr:pic>
        <xdr:nvPicPr>
          <xdr:cNvPr id="5" name="Graphic 4" descr="Tug boat with solid fill">
            <a:extLst>
              <a:ext uri="{FF2B5EF4-FFF2-40B4-BE49-F238E27FC236}">
                <a16:creationId xmlns:a16="http://schemas.microsoft.com/office/drawing/2014/main" id="{4C6A97F5-70A8-942E-3CB3-3454067EC99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747068" y="1430546"/>
            <a:ext cx="502298" cy="508335"/>
          </a:xfrm>
          <a:prstGeom prst="rect">
            <a:avLst/>
          </a:prstGeom>
        </xdr:spPr>
      </xdr:pic>
    </xdr:grpSp>
    <xdr:clientData/>
  </xdr:twoCellAnchor>
  <xdr:twoCellAnchor editAs="oneCell">
    <xdr:from>
      <xdr:col>10</xdr:col>
      <xdr:colOff>518977</xdr:colOff>
      <xdr:row>7</xdr:row>
      <xdr:rowOff>315071</xdr:rowOff>
    </xdr:from>
    <xdr:to>
      <xdr:col>10</xdr:col>
      <xdr:colOff>1085452</xdr:colOff>
      <xdr:row>7</xdr:row>
      <xdr:rowOff>892976</xdr:rowOff>
    </xdr:to>
    <xdr:pic>
      <xdr:nvPicPr>
        <xdr:cNvPr id="6" name="Graphic 5" descr="Shuffle with solid fill">
          <a:extLst>
            <a:ext uri="{FF2B5EF4-FFF2-40B4-BE49-F238E27FC236}">
              <a16:creationId xmlns:a16="http://schemas.microsoft.com/office/drawing/2014/main" id="{16CA555A-F92A-4A3D-972C-2A6C051CEC2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568852" y="3696446"/>
          <a:ext cx="566475" cy="577905"/>
        </a:xfrm>
        <a:prstGeom prst="rect">
          <a:avLst/>
        </a:prstGeom>
      </xdr:spPr>
    </xdr:pic>
    <xdr:clientData/>
  </xdr:twoCellAnchor>
  <xdr:twoCellAnchor editAs="oneCell">
    <xdr:from>
      <xdr:col>10</xdr:col>
      <xdr:colOff>544288</xdr:colOff>
      <xdr:row>8</xdr:row>
      <xdr:rowOff>435428</xdr:rowOff>
    </xdr:from>
    <xdr:to>
      <xdr:col>10</xdr:col>
      <xdr:colOff>1124098</xdr:colOff>
      <xdr:row>8</xdr:row>
      <xdr:rowOff>1007618</xdr:rowOff>
    </xdr:to>
    <xdr:pic>
      <xdr:nvPicPr>
        <xdr:cNvPr id="7" name="Graphic 6" descr="Speedometer Low with solid fill">
          <a:extLst>
            <a:ext uri="{FF2B5EF4-FFF2-40B4-BE49-F238E27FC236}">
              <a16:creationId xmlns:a16="http://schemas.microsoft.com/office/drawing/2014/main" id="{ED2CCAF6-7E74-4902-86B6-23FAB90F77A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8594163" y="5359853"/>
          <a:ext cx="579810" cy="572190"/>
        </a:xfrm>
        <a:prstGeom prst="rect">
          <a:avLst/>
        </a:prstGeom>
      </xdr:spPr>
    </xdr:pic>
    <xdr:clientData/>
  </xdr:twoCellAnchor>
  <xdr:twoCellAnchor editAs="oneCell">
    <xdr:from>
      <xdr:col>10</xdr:col>
      <xdr:colOff>530680</xdr:colOff>
      <xdr:row>9</xdr:row>
      <xdr:rowOff>108857</xdr:rowOff>
    </xdr:from>
    <xdr:to>
      <xdr:col>10</xdr:col>
      <xdr:colOff>1106680</xdr:colOff>
      <xdr:row>9</xdr:row>
      <xdr:rowOff>684857</xdr:rowOff>
    </xdr:to>
    <xdr:pic>
      <xdr:nvPicPr>
        <xdr:cNvPr id="8" name="Graphic 7" descr="Ruler with solid fill">
          <a:extLst>
            <a:ext uri="{FF2B5EF4-FFF2-40B4-BE49-F238E27FC236}">
              <a16:creationId xmlns:a16="http://schemas.microsoft.com/office/drawing/2014/main" id="{2C2774A0-43E6-42F4-9660-B2E1A8D0B03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8580555" y="6595382"/>
          <a:ext cx="576000" cy="576000"/>
        </a:xfrm>
        <a:prstGeom prst="rect">
          <a:avLst/>
        </a:prstGeom>
      </xdr:spPr>
    </xdr:pic>
    <xdr:clientData/>
  </xdr:twoCellAnchor>
  <xdr:twoCellAnchor editAs="oneCell">
    <xdr:from>
      <xdr:col>10</xdr:col>
      <xdr:colOff>547008</xdr:colOff>
      <xdr:row>10</xdr:row>
      <xdr:rowOff>410935</xdr:rowOff>
    </xdr:from>
    <xdr:to>
      <xdr:col>10</xdr:col>
      <xdr:colOff>1126818</xdr:colOff>
      <xdr:row>10</xdr:row>
      <xdr:rowOff>986935</xdr:rowOff>
    </xdr:to>
    <xdr:pic>
      <xdr:nvPicPr>
        <xdr:cNvPr id="9" name="Graphic 8" descr="Ruler with solid fill">
          <a:extLst>
            <a:ext uri="{FF2B5EF4-FFF2-40B4-BE49-F238E27FC236}">
              <a16:creationId xmlns:a16="http://schemas.microsoft.com/office/drawing/2014/main" id="{FE685ED0-A437-4C73-9C89-04F6C42E923F}"/>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8596883" y="7659460"/>
          <a:ext cx="579810" cy="576000"/>
        </a:xfrm>
        <a:prstGeom prst="rect">
          <a:avLst/>
        </a:prstGeom>
      </xdr:spPr>
    </xdr:pic>
    <xdr:clientData/>
  </xdr:twoCellAnchor>
  <xdr:twoCellAnchor editAs="oneCell">
    <xdr:from>
      <xdr:col>10</xdr:col>
      <xdr:colOff>557891</xdr:colOff>
      <xdr:row>15</xdr:row>
      <xdr:rowOff>95250</xdr:rowOff>
    </xdr:from>
    <xdr:to>
      <xdr:col>10</xdr:col>
      <xdr:colOff>1126271</xdr:colOff>
      <xdr:row>15</xdr:row>
      <xdr:rowOff>667440</xdr:rowOff>
    </xdr:to>
    <xdr:pic>
      <xdr:nvPicPr>
        <xdr:cNvPr id="10" name="Graphic 9" descr="Shuffle with solid fill">
          <a:extLst>
            <a:ext uri="{FF2B5EF4-FFF2-40B4-BE49-F238E27FC236}">
              <a16:creationId xmlns:a16="http://schemas.microsoft.com/office/drawing/2014/main" id="{F90BC884-9CCE-41DE-87B6-F6D0C110D3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607766" y="13030200"/>
          <a:ext cx="568380" cy="572190"/>
        </a:xfrm>
        <a:prstGeom prst="rect">
          <a:avLst/>
        </a:prstGeom>
      </xdr:spPr>
    </xdr:pic>
    <xdr:clientData/>
  </xdr:twoCellAnchor>
  <xdr:twoCellAnchor editAs="oneCell">
    <xdr:from>
      <xdr:col>10</xdr:col>
      <xdr:colOff>560613</xdr:colOff>
      <xdr:row>16</xdr:row>
      <xdr:rowOff>111579</xdr:rowOff>
    </xdr:from>
    <xdr:to>
      <xdr:col>10</xdr:col>
      <xdr:colOff>1123278</xdr:colOff>
      <xdr:row>16</xdr:row>
      <xdr:rowOff>687579</xdr:rowOff>
    </xdr:to>
    <xdr:pic>
      <xdr:nvPicPr>
        <xdr:cNvPr id="11" name="Graphic 10" descr="Shuffle with solid fill">
          <a:extLst>
            <a:ext uri="{FF2B5EF4-FFF2-40B4-BE49-F238E27FC236}">
              <a16:creationId xmlns:a16="http://schemas.microsoft.com/office/drawing/2014/main" id="{12D897B3-CE8E-47D6-A612-BA303EF7581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610488" y="13808529"/>
          <a:ext cx="562665" cy="576000"/>
        </a:xfrm>
        <a:prstGeom prst="rect">
          <a:avLst/>
        </a:prstGeom>
      </xdr:spPr>
    </xdr:pic>
    <xdr:clientData/>
  </xdr:twoCellAnchor>
  <xdr:twoCellAnchor editAs="oneCell">
    <xdr:from>
      <xdr:col>10</xdr:col>
      <xdr:colOff>571500</xdr:colOff>
      <xdr:row>19</xdr:row>
      <xdr:rowOff>272142</xdr:rowOff>
    </xdr:from>
    <xdr:to>
      <xdr:col>10</xdr:col>
      <xdr:colOff>1158930</xdr:colOff>
      <xdr:row>19</xdr:row>
      <xdr:rowOff>857667</xdr:rowOff>
    </xdr:to>
    <xdr:pic>
      <xdr:nvPicPr>
        <xdr:cNvPr id="12" name="Graphic 11" descr="Ruler with solid fill">
          <a:extLst>
            <a:ext uri="{FF2B5EF4-FFF2-40B4-BE49-F238E27FC236}">
              <a16:creationId xmlns:a16="http://schemas.microsoft.com/office/drawing/2014/main" id="{C277D63E-BC99-47BE-9E56-43EB50147A89}"/>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8621375" y="15816942"/>
          <a:ext cx="587430" cy="585525"/>
        </a:xfrm>
        <a:prstGeom prst="rect">
          <a:avLst/>
        </a:prstGeom>
      </xdr:spPr>
    </xdr:pic>
    <xdr:clientData/>
  </xdr:twoCellAnchor>
  <xdr:twoCellAnchor editAs="oneCell">
    <xdr:from>
      <xdr:col>11</xdr:col>
      <xdr:colOff>290675</xdr:colOff>
      <xdr:row>8</xdr:row>
      <xdr:rowOff>511963</xdr:rowOff>
    </xdr:from>
    <xdr:to>
      <xdr:col>11</xdr:col>
      <xdr:colOff>862865</xdr:colOff>
      <xdr:row>8</xdr:row>
      <xdr:rowOff>1099393</xdr:rowOff>
    </xdr:to>
    <xdr:pic>
      <xdr:nvPicPr>
        <xdr:cNvPr id="13" name="Graphic 12" descr="Clipboard Mixed with solid fill">
          <a:extLst>
            <a:ext uri="{FF2B5EF4-FFF2-40B4-BE49-F238E27FC236}">
              <a16:creationId xmlns:a16="http://schemas.microsoft.com/office/drawing/2014/main" id="{8857DC17-4E8D-4472-87C4-9AE7B87CFC4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5436388"/>
          <a:ext cx="572190" cy="587430"/>
        </a:xfrm>
        <a:prstGeom prst="rect">
          <a:avLst/>
        </a:prstGeom>
      </xdr:spPr>
    </xdr:pic>
    <xdr:clientData/>
  </xdr:twoCellAnchor>
  <xdr:twoCellAnchor editAs="oneCell">
    <xdr:from>
      <xdr:col>12</xdr:col>
      <xdr:colOff>283666</xdr:colOff>
      <xdr:row>8</xdr:row>
      <xdr:rowOff>550664</xdr:rowOff>
    </xdr:from>
    <xdr:to>
      <xdr:col>12</xdr:col>
      <xdr:colOff>863476</xdr:colOff>
      <xdr:row>8</xdr:row>
      <xdr:rowOff>1122854</xdr:rowOff>
    </xdr:to>
    <xdr:pic>
      <xdr:nvPicPr>
        <xdr:cNvPr id="14" name="Graphic 13" descr="Computer with solid fill">
          <a:extLst>
            <a:ext uri="{FF2B5EF4-FFF2-40B4-BE49-F238E27FC236}">
              <a16:creationId xmlns:a16="http://schemas.microsoft.com/office/drawing/2014/main" id="{6A9E3E8C-2CD0-4151-A264-D9D94548B1E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5475089"/>
          <a:ext cx="579810" cy="572190"/>
        </a:xfrm>
        <a:prstGeom prst="rect">
          <a:avLst/>
        </a:prstGeom>
      </xdr:spPr>
    </xdr:pic>
    <xdr:clientData/>
  </xdr:twoCellAnchor>
  <xdr:twoCellAnchor editAs="oneCell">
    <xdr:from>
      <xdr:col>11</xdr:col>
      <xdr:colOff>290675</xdr:colOff>
      <xdr:row>7</xdr:row>
      <xdr:rowOff>500054</xdr:rowOff>
    </xdr:from>
    <xdr:to>
      <xdr:col>11</xdr:col>
      <xdr:colOff>862865</xdr:colOff>
      <xdr:row>7</xdr:row>
      <xdr:rowOff>1074149</xdr:rowOff>
    </xdr:to>
    <xdr:pic>
      <xdr:nvPicPr>
        <xdr:cNvPr id="15" name="Graphic 14" descr="Clipboard Mixed with solid fill">
          <a:extLst>
            <a:ext uri="{FF2B5EF4-FFF2-40B4-BE49-F238E27FC236}">
              <a16:creationId xmlns:a16="http://schemas.microsoft.com/office/drawing/2014/main" id="{319A1AC8-BB38-4A1F-AAF2-25B2BCCC00A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3881429"/>
          <a:ext cx="572190" cy="574095"/>
        </a:xfrm>
        <a:prstGeom prst="rect">
          <a:avLst/>
        </a:prstGeom>
      </xdr:spPr>
    </xdr:pic>
    <xdr:clientData/>
  </xdr:twoCellAnchor>
  <xdr:twoCellAnchor editAs="oneCell">
    <xdr:from>
      <xdr:col>12</xdr:col>
      <xdr:colOff>283666</xdr:colOff>
      <xdr:row>7</xdr:row>
      <xdr:rowOff>562567</xdr:rowOff>
    </xdr:from>
    <xdr:to>
      <xdr:col>12</xdr:col>
      <xdr:colOff>863476</xdr:colOff>
      <xdr:row>7</xdr:row>
      <xdr:rowOff>1115707</xdr:rowOff>
    </xdr:to>
    <xdr:pic>
      <xdr:nvPicPr>
        <xdr:cNvPr id="16" name="Graphic 15" descr="Computer with solid fill">
          <a:extLst>
            <a:ext uri="{FF2B5EF4-FFF2-40B4-BE49-F238E27FC236}">
              <a16:creationId xmlns:a16="http://schemas.microsoft.com/office/drawing/2014/main" id="{07327D70-F25D-4471-A4D7-07918DECCBF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3943942"/>
          <a:ext cx="579810" cy="553140"/>
        </a:xfrm>
        <a:prstGeom prst="rect">
          <a:avLst/>
        </a:prstGeom>
      </xdr:spPr>
    </xdr:pic>
    <xdr:clientData/>
  </xdr:twoCellAnchor>
  <xdr:twoCellAnchor editAs="oneCell">
    <xdr:from>
      <xdr:col>11</xdr:col>
      <xdr:colOff>290675</xdr:colOff>
      <xdr:row>9</xdr:row>
      <xdr:rowOff>119060</xdr:rowOff>
    </xdr:from>
    <xdr:to>
      <xdr:col>11</xdr:col>
      <xdr:colOff>862865</xdr:colOff>
      <xdr:row>9</xdr:row>
      <xdr:rowOff>691250</xdr:rowOff>
    </xdr:to>
    <xdr:pic>
      <xdr:nvPicPr>
        <xdr:cNvPr id="17" name="Graphic 16" descr="Clipboard Mixed with solid fill">
          <a:extLst>
            <a:ext uri="{FF2B5EF4-FFF2-40B4-BE49-F238E27FC236}">
              <a16:creationId xmlns:a16="http://schemas.microsoft.com/office/drawing/2014/main" id="{27C7D195-9B5F-4B69-BD54-F1C7CD71298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6605585"/>
          <a:ext cx="572190" cy="572190"/>
        </a:xfrm>
        <a:prstGeom prst="rect">
          <a:avLst/>
        </a:prstGeom>
      </xdr:spPr>
    </xdr:pic>
    <xdr:clientData/>
  </xdr:twoCellAnchor>
  <xdr:twoCellAnchor editAs="oneCell">
    <xdr:from>
      <xdr:col>12</xdr:col>
      <xdr:colOff>283666</xdr:colOff>
      <xdr:row>9</xdr:row>
      <xdr:rowOff>181573</xdr:rowOff>
    </xdr:from>
    <xdr:to>
      <xdr:col>12</xdr:col>
      <xdr:colOff>863476</xdr:colOff>
      <xdr:row>9</xdr:row>
      <xdr:rowOff>757573</xdr:rowOff>
    </xdr:to>
    <xdr:pic>
      <xdr:nvPicPr>
        <xdr:cNvPr id="18" name="Graphic 17" descr="Computer with solid fill">
          <a:extLst>
            <a:ext uri="{FF2B5EF4-FFF2-40B4-BE49-F238E27FC236}">
              <a16:creationId xmlns:a16="http://schemas.microsoft.com/office/drawing/2014/main" id="{ACA40443-78CF-4718-8AD3-A4851983A0D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6668098"/>
          <a:ext cx="579810" cy="576000"/>
        </a:xfrm>
        <a:prstGeom prst="rect">
          <a:avLst/>
        </a:prstGeom>
      </xdr:spPr>
    </xdr:pic>
    <xdr:clientData/>
  </xdr:twoCellAnchor>
  <xdr:twoCellAnchor editAs="oneCell">
    <xdr:from>
      <xdr:col>12</xdr:col>
      <xdr:colOff>283666</xdr:colOff>
      <xdr:row>10</xdr:row>
      <xdr:rowOff>467320</xdr:rowOff>
    </xdr:from>
    <xdr:to>
      <xdr:col>12</xdr:col>
      <xdr:colOff>863476</xdr:colOff>
      <xdr:row>10</xdr:row>
      <xdr:rowOff>1039510</xdr:rowOff>
    </xdr:to>
    <xdr:pic>
      <xdr:nvPicPr>
        <xdr:cNvPr id="19" name="Graphic 18" descr="Computer with solid fill">
          <a:extLst>
            <a:ext uri="{FF2B5EF4-FFF2-40B4-BE49-F238E27FC236}">
              <a16:creationId xmlns:a16="http://schemas.microsoft.com/office/drawing/2014/main" id="{FB8D2086-F67D-4FE1-8F93-362530702D4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7715845"/>
          <a:ext cx="579810" cy="572190"/>
        </a:xfrm>
        <a:prstGeom prst="rect">
          <a:avLst/>
        </a:prstGeom>
      </xdr:spPr>
    </xdr:pic>
    <xdr:clientData/>
  </xdr:twoCellAnchor>
  <xdr:twoCellAnchor editAs="oneCell">
    <xdr:from>
      <xdr:col>11</xdr:col>
      <xdr:colOff>290675</xdr:colOff>
      <xdr:row>11</xdr:row>
      <xdr:rowOff>321465</xdr:rowOff>
    </xdr:from>
    <xdr:to>
      <xdr:col>11</xdr:col>
      <xdr:colOff>862865</xdr:colOff>
      <xdr:row>11</xdr:row>
      <xdr:rowOff>897465</xdr:rowOff>
    </xdr:to>
    <xdr:pic>
      <xdr:nvPicPr>
        <xdr:cNvPr id="20" name="Graphic 19" descr="Clipboard Mixed with solid fill">
          <a:extLst>
            <a:ext uri="{FF2B5EF4-FFF2-40B4-BE49-F238E27FC236}">
              <a16:creationId xmlns:a16="http://schemas.microsoft.com/office/drawing/2014/main" id="{A3D6EB3A-402D-46A2-B6F1-DBCFC0117296}"/>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9055890"/>
          <a:ext cx="572190" cy="576000"/>
        </a:xfrm>
        <a:prstGeom prst="rect">
          <a:avLst/>
        </a:prstGeom>
      </xdr:spPr>
    </xdr:pic>
    <xdr:clientData/>
  </xdr:twoCellAnchor>
  <xdr:twoCellAnchor editAs="oneCell">
    <xdr:from>
      <xdr:col>12</xdr:col>
      <xdr:colOff>283666</xdr:colOff>
      <xdr:row>11</xdr:row>
      <xdr:rowOff>383978</xdr:rowOff>
    </xdr:from>
    <xdr:to>
      <xdr:col>12</xdr:col>
      <xdr:colOff>863476</xdr:colOff>
      <xdr:row>11</xdr:row>
      <xdr:rowOff>963788</xdr:rowOff>
    </xdr:to>
    <xdr:pic>
      <xdr:nvPicPr>
        <xdr:cNvPr id="21" name="Graphic 20" descr="Computer with solid fill">
          <a:extLst>
            <a:ext uri="{FF2B5EF4-FFF2-40B4-BE49-F238E27FC236}">
              <a16:creationId xmlns:a16="http://schemas.microsoft.com/office/drawing/2014/main" id="{EF641FF5-09F2-43F5-AC07-EDC41A2312B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9118403"/>
          <a:ext cx="579810" cy="579810"/>
        </a:xfrm>
        <a:prstGeom prst="rect">
          <a:avLst/>
        </a:prstGeom>
      </xdr:spPr>
    </xdr:pic>
    <xdr:clientData/>
  </xdr:twoCellAnchor>
  <xdr:twoCellAnchor editAs="oneCell">
    <xdr:from>
      <xdr:col>12</xdr:col>
      <xdr:colOff>283666</xdr:colOff>
      <xdr:row>12</xdr:row>
      <xdr:rowOff>669724</xdr:rowOff>
    </xdr:from>
    <xdr:to>
      <xdr:col>12</xdr:col>
      <xdr:colOff>863476</xdr:colOff>
      <xdr:row>12</xdr:row>
      <xdr:rowOff>1232389</xdr:rowOff>
    </xdr:to>
    <xdr:pic>
      <xdr:nvPicPr>
        <xdr:cNvPr id="22" name="Graphic 21" descr="Computer with solid fill">
          <a:extLst>
            <a:ext uri="{FF2B5EF4-FFF2-40B4-BE49-F238E27FC236}">
              <a16:creationId xmlns:a16="http://schemas.microsoft.com/office/drawing/2014/main" id="{A4633D00-931E-427A-8FE0-704447B7496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0718599"/>
          <a:ext cx="579810" cy="562665"/>
        </a:xfrm>
        <a:prstGeom prst="rect">
          <a:avLst/>
        </a:prstGeom>
      </xdr:spPr>
    </xdr:pic>
    <xdr:clientData/>
  </xdr:twoCellAnchor>
  <xdr:twoCellAnchor editAs="oneCell">
    <xdr:from>
      <xdr:col>12</xdr:col>
      <xdr:colOff>283666</xdr:colOff>
      <xdr:row>15</xdr:row>
      <xdr:rowOff>169667</xdr:rowOff>
    </xdr:from>
    <xdr:to>
      <xdr:col>12</xdr:col>
      <xdr:colOff>863476</xdr:colOff>
      <xdr:row>15</xdr:row>
      <xdr:rowOff>741857</xdr:rowOff>
    </xdr:to>
    <xdr:pic>
      <xdr:nvPicPr>
        <xdr:cNvPr id="23" name="Graphic 22" descr="Computer with solid fill">
          <a:extLst>
            <a:ext uri="{FF2B5EF4-FFF2-40B4-BE49-F238E27FC236}">
              <a16:creationId xmlns:a16="http://schemas.microsoft.com/office/drawing/2014/main" id="{F217A923-EBC0-4F2E-8772-7035031BF4C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3104617"/>
          <a:ext cx="579810" cy="572190"/>
        </a:xfrm>
        <a:prstGeom prst="rect">
          <a:avLst/>
        </a:prstGeom>
      </xdr:spPr>
    </xdr:pic>
    <xdr:clientData/>
  </xdr:twoCellAnchor>
  <xdr:twoCellAnchor editAs="oneCell">
    <xdr:from>
      <xdr:col>12</xdr:col>
      <xdr:colOff>283666</xdr:colOff>
      <xdr:row>16</xdr:row>
      <xdr:rowOff>169667</xdr:rowOff>
    </xdr:from>
    <xdr:to>
      <xdr:col>12</xdr:col>
      <xdr:colOff>863476</xdr:colOff>
      <xdr:row>16</xdr:row>
      <xdr:rowOff>741857</xdr:rowOff>
    </xdr:to>
    <xdr:pic>
      <xdr:nvPicPr>
        <xdr:cNvPr id="24" name="Graphic 23" descr="Computer with solid fill">
          <a:extLst>
            <a:ext uri="{FF2B5EF4-FFF2-40B4-BE49-F238E27FC236}">
              <a16:creationId xmlns:a16="http://schemas.microsoft.com/office/drawing/2014/main" id="{C4717B2D-3F49-47EF-BBB0-BFA35C5EA67D}"/>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3866617"/>
          <a:ext cx="579810" cy="572190"/>
        </a:xfrm>
        <a:prstGeom prst="rect">
          <a:avLst/>
        </a:prstGeom>
      </xdr:spPr>
    </xdr:pic>
    <xdr:clientData/>
  </xdr:twoCellAnchor>
  <xdr:twoCellAnchor editAs="oneCell">
    <xdr:from>
      <xdr:col>12</xdr:col>
      <xdr:colOff>283666</xdr:colOff>
      <xdr:row>17</xdr:row>
      <xdr:rowOff>169667</xdr:rowOff>
    </xdr:from>
    <xdr:to>
      <xdr:col>12</xdr:col>
      <xdr:colOff>863476</xdr:colOff>
      <xdr:row>17</xdr:row>
      <xdr:rowOff>741857</xdr:rowOff>
    </xdr:to>
    <xdr:pic>
      <xdr:nvPicPr>
        <xdr:cNvPr id="25" name="Graphic 24" descr="Computer with solid fill">
          <a:extLst>
            <a:ext uri="{FF2B5EF4-FFF2-40B4-BE49-F238E27FC236}">
              <a16:creationId xmlns:a16="http://schemas.microsoft.com/office/drawing/2014/main" id="{89A6D0C8-3EDC-4C30-B694-778112DA4AA3}"/>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4628617"/>
          <a:ext cx="579810" cy="572190"/>
        </a:xfrm>
        <a:prstGeom prst="rect">
          <a:avLst/>
        </a:prstGeom>
      </xdr:spPr>
    </xdr:pic>
    <xdr:clientData/>
  </xdr:twoCellAnchor>
  <xdr:twoCellAnchor editAs="oneCell">
    <xdr:from>
      <xdr:col>12</xdr:col>
      <xdr:colOff>283666</xdr:colOff>
      <xdr:row>19</xdr:row>
      <xdr:rowOff>312540</xdr:rowOff>
    </xdr:from>
    <xdr:to>
      <xdr:col>12</xdr:col>
      <xdr:colOff>863476</xdr:colOff>
      <xdr:row>19</xdr:row>
      <xdr:rowOff>892350</xdr:rowOff>
    </xdr:to>
    <xdr:pic>
      <xdr:nvPicPr>
        <xdr:cNvPr id="26" name="Graphic 25" descr="Computer with solid fill">
          <a:extLst>
            <a:ext uri="{FF2B5EF4-FFF2-40B4-BE49-F238E27FC236}">
              <a16:creationId xmlns:a16="http://schemas.microsoft.com/office/drawing/2014/main" id="{71919376-EA4B-49FC-8389-0D9A862795F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5857340"/>
          <a:ext cx="579810" cy="579810"/>
        </a:xfrm>
        <a:prstGeom prst="rect">
          <a:avLst/>
        </a:prstGeom>
      </xdr:spPr>
    </xdr:pic>
    <xdr:clientData/>
  </xdr:twoCellAnchor>
  <xdr:twoCellAnchor editAs="oneCell">
    <xdr:from>
      <xdr:col>12</xdr:col>
      <xdr:colOff>283666</xdr:colOff>
      <xdr:row>20</xdr:row>
      <xdr:rowOff>157761</xdr:rowOff>
    </xdr:from>
    <xdr:to>
      <xdr:col>12</xdr:col>
      <xdr:colOff>863476</xdr:colOff>
      <xdr:row>20</xdr:row>
      <xdr:rowOff>737571</xdr:rowOff>
    </xdr:to>
    <xdr:pic>
      <xdr:nvPicPr>
        <xdr:cNvPr id="27" name="Graphic 26" descr="Computer with solid fill">
          <a:extLst>
            <a:ext uri="{FF2B5EF4-FFF2-40B4-BE49-F238E27FC236}">
              <a16:creationId xmlns:a16="http://schemas.microsoft.com/office/drawing/2014/main" id="{05970BFC-0F2E-464C-B235-38BA5B597306}"/>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6969386"/>
          <a:ext cx="579810" cy="579810"/>
        </a:xfrm>
        <a:prstGeom prst="rect">
          <a:avLst/>
        </a:prstGeom>
      </xdr:spPr>
    </xdr:pic>
    <xdr:clientData/>
  </xdr:twoCellAnchor>
  <xdr:twoCellAnchor editAs="oneCell">
    <xdr:from>
      <xdr:col>11</xdr:col>
      <xdr:colOff>290675</xdr:colOff>
      <xdr:row>21</xdr:row>
      <xdr:rowOff>173690</xdr:rowOff>
    </xdr:from>
    <xdr:to>
      <xdr:col>11</xdr:col>
      <xdr:colOff>862865</xdr:colOff>
      <xdr:row>21</xdr:row>
      <xdr:rowOff>749690</xdr:rowOff>
    </xdr:to>
    <xdr:pic>
      <xdr:nvPicPr>
        <xdr:cNvPr id="28" name="Graphic 27" descr="Clipboard Mixed with solid fill">
          <a:extLst>
            <a:ext uri="{FF2B5EF4-FFF2-40B4-BE49-F238E27FC236}">
              <a16:creationId xmlns:a16="http://schemas.microsoft.com/office/drawing/2014/main" id="{60E7EA9C-376D-441E-98F8-54EDB6282CD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3381" y="17901396"/>
          <a:ext cx="572190" cy="576000"/>
        </a:xfrm>
        <a:prstGeom prst="rect">
          <a:avLst/>
        </a:prstGeom>
      </xdr:spPr>
    </xdr:pic>
    <xdr:clientData/>
  </xdr:twoCellAnchor>
  <xdr:twoCellAnchor editAs="oneCell">
    <xdr:from>
      <xdr:col>12</xdr:col>
      <xdr:colOff>283666</xdr:colOff>
      <xdr:row>21</xdr:row>
      <xdr:rowOff>157761</xdr:rowOff>
    </xdr:from>
    <xdr:to>
      <xdr:col>12</xdr:col>
      <xdr:colOff>863476</xdr:colOff>
      <xdr:row>21</xdr:row>
      <xdr:rowOff>737571</xdr:rowOff>
    </xdr:to>
    <xdr:pic>
      <xdr:nvPicPr>
        <xdr:cNvPr id="29" name="Graphic 28" descr="Computer with solid fill">
          <a:extLst>
            <a:ext uri="{FF2B5EF4-FFF2-40B4-BE49-F238E27FC236}">
              <a16:creationId xmlns:a16="http://schemas.microsoft.com/office/drawing/2014/main" id="{30FA1508-08F8-4308-8B9A-F054B3AC305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7731386"/>
          <a:ext cx="579810" cy="579810"/>
        </a:xfrm>
        <a:prstGeom prst="rect">
          <a:avLst/>
        </a:prstGeom>
      </xdr:spPr>
    </xdr:pic>
    <xdr:clientData/>
  </xdr:twoCellAnchor>
  <xdr:twoCellAnchor editAs="oneCell">
    <xdr:from>
      <xdr:col>13</xdr:col>
      <xdr:colOff>289264</xdr:colOff>
      <xdr:row>21</xdr:row>
      <xdr:rowOff>159095</xdr:rowOff>
    </xdr:from>
    <xdr:to>
      <xdr:col>13</xdr:col>
      <xdr:colOff>826240</xdr:colOff>
      <xdr:row>21</xdr:row>
      <xdr:rowOff>692261</xdr:rowOff>
    </xdr:to>
    <xdr:pic>
      <xdr:nvPicPr>
        <xdr:cNvPr id="30" name="Graphic 29" descr="Power with solid fill">
          <a:extLst>
            <a:ext uri="{FF2B5EF4-FFF2-40B4-BE49-F238E27FC236}">
              <a16:creationId xmlns:a16="http://schemas.microsoft.com/office/drawing/2014/main" id="{AF04DB34-B40B-4AE5-8D16-A552E565695D}"/>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7732720"/>
          <a:ext cx="536976" cy="533166"/>
        </a:xfrm>
        <a:prstGeom prst="rect">
          <a:avLst/>
        </a:prstGeom>
      </xdr:spPr>
    </xdr:pic>
    <xdr:clientData/>
  </xdr:twoCellAnchor>
  <xdr:twoCellAnchor editAs="oneCell">
    <xdr:from>
      <xdr:col>11</xdr:col>
      <xdr:colOff>290675</xdr:colOff>
      <xdr:row>28</xdr:row>
      <xdr:rowOff>35712</xdr:rowOff>
    </xdr:from>
    <xdr:to>
      <xdr:col>11</xdr:col>
      <xdr:colOff>862865</xdr:colOff>
      <xdr:row>28</xdr:row>
      <xdr:rowOff>570414</xdr:rowOff>
    </xdr:to>
    <xdr:pic>
      <xdr:nvPicPr>
        <xdr:cNvPr id="31" name="Graphic 30" descr="Clipboard Mixed with solid fill">
          <a:extLst>
            <a:ext uri="{FF2B5EF4-FFF2-40B4-BE49-F238E27FC236}">
              <a16:creationId xmlns:a16="http://schemas.microsoft.com/office/drawing/2014/main" id="{80B65777-5318-451A-92A9-02241F381A3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1676512"/>
          <a:ext cx="572190" cy="534702"/>
        </a:xfrm>
        <a:prstGeom prst="rect">
          <a:avLst/>
        </a:prstGeom>
      </xdr:spPr>
    </xdr:pic>
    <xdr:clientData/>
  </xdr:twoCellAnchor>
  <xdr:twoCellAnchor editAs="oneCell">
    <xdr:from>
      <xdr:col>11</xdr:col>
      <xdr:colOff>290675</xdr:colOff>
      <xdr:row>5</xdr:row>
      <xdr:rowOff>119060</xdr:rowOff>
    </xdr:from>
    <xdr:to>
      <xdr:col>11</xdr:col>
      <xdr:colOff>862865</xdr:colOff>
      <xdr:row>5</xdr:row>
      <xdr:rowOff>691250</xdr:rowOff>
    </xdr:to>
    <xdr:pic>
      <xdr:nvPicPr>
        <xdr:cNvPr id="32" name="Graphic 31" descr="Clipboard Mixed with solid fill">
          <a:extLst>
            <a:ext uri="{FF2B5EF4-FFF2-40B4-BE49-F238E27FC236}">
              <a16:creationId xmlns:a16="http://schemas.microsoft.com/office/drawing/2014/main" id="{26473E96-86AD-4589-9578-9FD0785B635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386010"/>
          <a:ext cx="572190" cy="572190"/>
        </a:xfrm>
        <a:prstGeom prst="rect">
          <a:avLst/>
        </a:prstGeom>
      </xdr:spPr>
    </xdr:pic>
    <xdr:clientData/>
  </xdr:twoCellAnchor>
  <xdr:twoCellAnchor editAs="oneCell">
    <xdr:from>
      <xdr:col>12</xdr:col>
      <xdr:colOff>283666</xdr:colOff>
      <xdr:row>5</xdr:row>
      <xdr:rowOff>181573</xdr:rowOff>
    </xdr:from>
    <xdr:to>
      <xdr:col>12</xdr:col>
      <xdr:colOff>863476</xdr:colOff>
      <xdr:row>5</xdr:row>
      <xdr:rowOff>757573</xdr:rowOff>
    </xdr:to>
    <xdr:pic>
      <xdr:nvPicPr>
        <xdr:cNvPr id="33" name="Graphic 32" descr="Computer with solid fill">
          <a:extLst>
            <a:ext uri="{FF2B5EF4-FFF2-40B4-BE49-F238E27FC236}">
              <a16:creationId xmlns:a16="http://schemas.microsoft.com/office/drawing/2014/main" id="{B3B1FC2F-1A5A-4E01-8CAB-4B6A91DCDEA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2448523"/>
          <a:ext cx="579810" cy="576000"/>
        </a:xfrm>
        <a:prstGeom prst="rect">
          <a:avLst/>
        </a:prstGeom>
      </xdr:spPr>
    </xdr:pic>
    <xdr:clientData/>
  </xdr:twoCellAnchor>
  <xdr:twoCellAnchor editAs="oneCell">
    <xdr:from>
      <xdr:col>11</xdr:col>
      <xdr:colOff>290675</xdr:colOff>
      <xdr:row>35</xdr:row>
      <xdr:rowOff>119060</xdr:rowOff>
    </xdr:from>
    <xdr:to>
      <xdr:col>11</xdr:col>
      <xdr:colOff>862865</xdr:colOff>
      <xdr:row>35</xdr:row>
      <xdr:rowOff>691250</xdr:rowOff>
    </xdr:to>
    <xdr:pic>
      <xdr:nvPicPr>
        <xdr:cNvPr id="34" name="Graphic 33" descr="Clipboard Mixed with solid fill">
          <a:extLst>
            <a:ext uri="{FF2B5EF4-FFF2-40B4-BE49-F238E27FC236}">
              <a16:creationId xmlns:a16="http://schemas.microsoft.com/office/drawing/2014/main" id="{1DB37624-2ACC-4605-8C8E-ACDEFD47450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5779410"/>
          <a:ext cx="572190" cy="572190"/>
        </a:xfrm>
        <a:prstGeom prst="rect">
          <a:avLst/>
        </a:prstGeom>
      </xdr:spPr>
    </xdr:pic>
    <xdr:clientData/>
  </xdr:twoCellAnchor>
  <xdr:twoCellAnchor editAs="oneCell">
    <xdr:from>
      <xdr:col>11</xdr:col>
      <xdr:colOff>290675</xdr:colOff>
      <xdr:row>36</xdr:row>
      <xdr:rowOff>119060</xdr:rowOff>
    </xdr:from>
    <xdr:to>
      <xdr:col>11</xdr:col>
      <xdr:colOff>862865</xdr:colOff>
      <xdr:row>36</xdr:row>
      <xdr:rowOff>691250</xdr:rowOff>
    </xdr:to>
    <xdr:pic>
      <xdr:nvPicPr>
        <xdr:cNvPr id="35" name="Graphic 34" descr="Clipboard Mixed with solid fill">
          <a:extLst>
            <a:ext uri="{FF2B5EF4-FFF2-40B4-BE49-F238E27FC236}">
              <a16:creationId xmlns:a16="http://schemas.microsoft.com/office/drawing/2014/main" id="{1CB39A72-01A7-4F22-B5F4-A335BB1D1AE1}"/>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6541410"/>
          <a:ext cx="572190" cy="572190"/>
        </a:xfrm>
        <a:prstGeom prst="rect">
          <a:avLst/>
        </a:prstGeom>
      </xdr:spPr>
    </xdr:pic>
    <xdr:clientData/>
  </xdr:twoCellAnchor>
  <xdr:twoCellAnchor editAs="oneCell">
    <xdr:from>
      <xdr:col>11</xdr:col>
      <xdr:colOff>290675</xdr:colOff>
      <xdr:row>37</xdr:row>
      <xdr:rowOff>119060</xdr:rowOff>
    </xdr:from>
    <xdr:to>
      <xdr:col>11</xdr:col>
      <xdr:colOff>862865</xdr:colOff>
      <xdr:row>37</xdr:row>
      <xdr:rowOff>691250</xdr:rowOff>
    </xdr:to>
    <xdr:pic>
      <xdr:nvPicPr>
        <xdr:cNvPr id="36" name="Graphic 35" descr="Clipboard Mixed with solid fill">
          <a:extLst>
            <a:ext uri="{FF2B5EF4-FFF2-40B4-BE49-F238E27FC236}">
              <a16:creationId xmlns:a16="http://schemas.microsoft.com/office/drawing/2014/main" id="{8B06E9C8-AD87-4338-8251-1E985F6DD4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7564667"/>
          <a:ext cx="572190" cy="572190"/>
        </a:xfrm>
        <a:prstGeom prst="rect">
          <a:avLst/>
        </a:prstGeom>
      </xdr:spPr>
    </xdr:pic>
    <xdr:clientData/>
  </xdr:twoCellAnchor>
  <xdr:twoCellAnchor editAs="oneCell">
    <xdr:from>
      <xdr:col>11</xdr:col>
      <xdr:colOff>294485</xdr:colOff>
      <xdr:row>39</xdr:row>
      <xdr:rowOff>226419</xdr:rowOff>
    </xdr:from>
    <xdr:to>
      <xdr:col>11</xdr:col>
      <xdr:colOff>859055</xdr:colOff>
      <xdr:row>39</xdr:row>
      <xdr:rowOff>804324</xdr:rowOff>
    </xdr:to>
    <xdr:pic>
      <xdr:nvPicPr>
        <xdr:cNvPr id="38" name="Graphic 37" descr="Clipboard Mixed with solid fill">
          <a:extLst>
            <a:ext uri="{FF2B5EF4-FFF2-40B4-BE49-F238E27FC236}">
              <a16:creationId xmlns:a16="http://schemas.microsoft.com/office/drawing/2014/main" id="{620B5229-C00A-49CB-95A5-AFAE9195551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5035" y="29125269"/>
          <a:ext cx="564570" cy="577905"/>
        </a:xfrm>
        <a:prstGeom prst="rect">
          <a:avLst/>
        </a:prstGeom>
      </xdr:spPr>
    </xdr:pic>
    <xdr:clientData/>
  </xdr:twoCellAnchor>
  <xdr:twoCellAnchor editAs="oneCell">
    <xdr:from>
      <xdr:col>13</xdr:col>
      <xdr:colOff>289264</xdr:colOff>
      <xdr:row>8</xdr:row>
      <xdr:rowOff>575811</xdr:rowOff>
    </xdr:from>
    <xdr:to>
      <xdr:col>13</xdr:col>
      <xdr:colOff>826240</xdr:colOff>
      <xdr:row>8</xdr:row>
      <xdr:rowOff>1108977</xdr:rowOff>
    </xdr:to>
    <xdr:pic>
      <xdr:nvPicPr>
        <xdr:cNvPr id="39" name="Graphic 38" descr="Power with solid fill">
          <a:extLst>
            <a:ext uri="{FF2B5EF4-FFF2-40B4-BE49-F238E27FC236}">
              <a16:creationId xmlns:a16="http://schemas.microsoft.com/office/drawing/2014/main" id="{561A0718-8AD9-4504-A89F-1690B311423E}"/>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5500236"/>
          <a:ext cx="536976" cy="533166"/>
        </a:xfrm>
        <a:prstGeom prst="rect">
          <a:avLst/>
        </a:prstGeom>
      </xdr:spPr>
    </xdr:pic>
    <xdr:clientData/>
  </xdr:twoCellAnchor>
  <xdr:twoCellAnchor editAs="oneCell">
    <xdr:from>
      <xdr:col>13</xdr:col>
      <xdr:colOff>289264</xdr:colOff>
      <xdr:row>10</xdr:row>
      <xdr:rowOff>599624</xdr:rowOff>
    </xdr:from>
    <xdr:to>
      <xdr:col>13</xdr:col>
      <xdr:colOff>826240</xdr:colOff>
      <xdr:row>10</xdr:row>
      <xdr:rowOff>1132790</xdr:rowOff>
    </xdr:to>
    <xdr:pic>
      <xdr:nvPicPr>
        <xdr:cNvPr id="40" name="Graphic 39" descr="Power with solid fill">
          <a:extLst>
            <a:ext uri="{FF2B5EF4-FFF2-40B4-BE49-F238E27FC236}">
              <a16:creationId xmlns:a16="http://schemas.microsoft.com/office/drawing/2014/main" id="{AAAB6058-EB22-4D0D-95C4-9B874BE60323}"/>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7848149"/>
          <a:ext cx="536976" cy="533166"/>
        </a:xfrm>
        <a:prstGeom prst="rect">
          <a:avLst/>
        </a:prstGeom>
      </xdr:spPr>
    </xdr:pic>
    <xdr:clientData/>
  </xdr:twoCellAnchor>
  <xdr:twoCellAnchor editAs="oneCell">
    <xdr:from>
      <xdr:col>13</xdr:col>
      <xdr:colOff>289264</xdr:colOff>
      <xdr:row>11</xdr:row>
      <xdr:rowOff>480562</xdr:rowOff>
    </xdr:from>
    <xdr:to>
      <xdr:col>13</xdr:col>
      <xdr:colOff>826240</xdr:colOff>
      <xdr:row>11</xdr:row>
      <xdr:rowOff>1002298</xdr:rowOff>
    </xdr:to>
    <xdr:pic>
      <xdr:nvPicPr>
        <xdr:cNvPr id="41" name="Graphic 40" descr="Power with solid fill">
          <a:extLst>
            <a:ext uri="{FF2B5EF4-FFF2-40B4-BE49-F238E27FC236}">
              <a16:creationId xmlns:a16="http://schemas.microsoft.com/office/drawing/2014/main" id="{BEA6BF6A-98C7-4821-87B8-762B07649EEA}"/>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9214987"/>
          <a:ext cx="536976" cy="521736"/>
        </a:xfrm>
        <a:prstGeom prst="rect">
          <a:avLst/>
        </a:prstGeom>
      </xdr:spPr>
    </xdr:pic>
    <xdr:clientData/>
  </xdr:twoCellAnchor>
  <xdr:twoCellAnchor editAs="oneCell">
    <xdr:from>
      <xdr:col>13</xdr:col>
      <xdr:colOff>289264</xdr:colOff>
      <xdr:row>12</xdr:row>
      <xdr:rowOff>718684</xdr:rowOff>
    </xdr:from>
    <xdr:to>
      <xdr:col>13</xdr:col>
      <xdr:colOff>826240</xdr:colOff>
      <xdr:row>12</xdr:row>
      <xdr:rowOff>1255660</xdr:rowOff>
    </xdr:to>
    <xdr:pic>
      <xdr:nvPicPr>
        <xdr:cNvPr id="42" name="Graphic 41" descr="Power with solid fill">
          <a:extLst>
            <a:ext uri="{FF2B5EF4-FFF2-40B4-BE49-F238E27FC236}">
              <a16:creationId xmlns:a16="http://schemas.microsoft.com/office/drawing/2014/main" id="{CEA7ADD0-15EB-43D6-B9DF-D5553C8180E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0767559"/>
          <a:ext cx="536976" cy="536976"/>
        </a:xfrm>
        <a:prstGeom prst="rect">
          <a:avLst/>
        </a:prstGeom>
      </xdr:spPr>
    </xdr:pic>
    <xdr:clientData/>
  </xdr:twoCellAnchor>
  <xdr:twoCellAnchor editAs="oneCell">
    <xdr:from>
      <xdr:col>13</xdr:col>
      <xdr:colOff>289264</xdr:colOff>
      <xdr:row>15</xdr:row>
      <xdr:rowOff>206721</xdr:rowOff>
    </xdr:from>
    <xdr:to>
      <xdr:col>13</xdr:col>
      <xdr:colOff>826240</xdr:colOff>
      <xdr:row>15</xdr:row>
      <xdr:rowOff>747507</xdr:rowOff>
    </xdr:to>
    <xdr:pic>
      <xdr:nvPicPr>
        <xdr:cNvPr id="43" name="Graphic 42" descr="Power with solid fill">
          <a:extLst>
            <a:ext uri="{FF2B5EF4-FFF2-40B4-BE49-F238E27FC236}">
              <a16:creationId xmlns:a16="http://schemas.microsoft.com/office/drawing/2014/main" id="{82464645-6F12-4901-A5F4-8092B2EF12F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3141671"/>
          <a:ext cx="536976" cy="540786"/>
        </a:xfrm>
        <a:prstGeom prst="rect">
          <a:avLst/>
        </a:prstGeom>
      </xdr:spPr>
    </xdr:pic>
    <xdr:clientData/>
  </xdr:twoCellAnchor>
  <xdr:twoCellAnchor editAs="oneCell">
    <xdr:from>
      <xdr:col>13</xdr:col>
      <xdr:colOff>289264</xdr:colOff>
      <xdr:row>16</xdr:row>
      <xdr:rowOff>218626</xdr:rowOff>
    </xdr:from>
    <xdr:to>
      <xdr:col>13</xdr:col>
      <xdr:colOff>826240</xdr:colOff>
      <xdr:row>16</xdr:row>
      <xdr:rowOff>759412</xdr:rowOff>
    </xdr:to>
    <xdr:pic>
      <xdr:nvPicPr>
        <xdr:cNvPr id="44" name="Graphic 43" descr="Power with solid fill">
          <a:extLst>
            <a:ext uri="{FF2B5EF4-FFF2-40B4-BE49-F238E27FC236}">
              <a16:creationId xmlns:a16="http://schemas.microsoft.com/office/drawing/2014/main" id="{0A325A52-5BF3-47B9-9E42-D6AB31C5F11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3915576"/>
          <a:ext cx="536976" cy="540786"/>
        </a:xfrm>
        <a:prstGeom prst="rect">
          <a:avLst/>
        </a:prstGeom>
      </xdr:spPr>
    </xdr:pic>
    <xdr:clientData/>
  </xdr:twoCellAnchor>
  <xdr:twoCellAnchor editAs="oneCell">
    <xdr:from>
      <xdr:col>13</xdr:col>
      <xdr:colOff>289264</xdr:colOff>
      <xdr:row>17</xdr:row>
      <xdr:rowOff>182908</xdr:rowOff>
    </xdr:from>
    <xdr:to>
      <xdr:col>13</xdr:col>
      <xdr:colOff>826240</xdr:colOff>
      <xdr:row>17</xdr:row>
      <xdr:rowOff>723694</xdr:rowOff>
    </xdr:to>
    <xdr:pic>
      <xdr:nvPicPr>
        <xdr:cNvPr id="45" name="Graphic 44" descr="Power with solid fill">
          <a:extLst>
            <a:ext uri="{FF2B5EF4-FFF2-40B4-BE49-F238E27FC236}">
              <a16:creationId xmlns:a16="http://schemas.microsoft.com/office/drawing/2014/main" id="{57F23C01-9D2D-4339-861F-846AF47F0AD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4641858"/>
          <a:ext cx="536976" cy="540786"/>
        </a:xfrm>
        <a:prstGeom prst="rect">
          <a:avLst/>
        </a:prstGeom>
      </xdr:spPr>
    </xdr:pic>
    <xdr:clientData/>
  </xdr:twoCellAnchor>
  <xdr:twoCellAnchor editAs="oneCell">
    <xdr:from>
      <xdr:col>13</xdr:col>
      <xdr:colOff>289264</xdr:colOff>
      <xdr:row>19</xdr:row>
      <xdr:rowOff>492468</xdr:rowOff>
    </xdr:from>
    <xdr:to>
      <xdr:col>13</xdr:col>
      <xdr:colOff>826240</xdr:colOff>
      <xdr:row>19</xdr:row>
      <xdr:rowOff>1025634</xdr:rowOff>
    </xdr:to>
    <xdr:pic>
      <xdr:nvPicPr>
        <xdr:cNvPr id="46" name="Graphic 45" descr="Power with solid fill">
          <a:extLst>
            <a:ext uri="{FF2B5EF4-FFF2-40B4-BE49-F238E27FC236}">
              <a16:creationId xmlns:a16="http://schemas.microsoft.com/office/drawing/2014/main" id="{3723517A-D0A3-4E54-8508-C3BDA64A63E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6037268"/>
          <a:ext cx="536976" cy="533166"/>
        </a:xfrm>
        <a:prstGeom prst="rect">
          <a:avLst/>
        </a:prstGeom>
      </xdr:spPr>
    </xdr:pic>
    <xdr:clientData/>
  </xdr:twoCellAnchor>
  <xdr:twoCellAnchor editAs="oneCell">
    <xdr:from>
      <xdr:col>13</xdr:col>
      <xdr:colOff>289264</xdr:colOff>
      <xdr:row>20</xdr:row>
      <xdr:rowOff>242440</xdr:rowOff>
    </xdr:from>
    <xdr:to>
      <xdr:col>13</xdr:col>
      <xdr:colOff>826240</xdr:colOff>
      <xdr:row>21</xdr:row>
      <xdr:rowOff>13606</xdr:rowOff>
    </xdr:to>
    <xdr:pic>
      <xdr:nvPicPr>
        <xdr:cNvPr id="47" name="Graphic 46" descr="Power with solid fill">
          <a:extLst>
            <a:ext uri="{FF2B5EF4-FFF2-40B4-BE49-F238E27FC236}">
              <a16:creationId xmlns:a16="http://schemas.microsoft.com/office/drawing/2014/main" id="{6E6D3B97-1399-42DF-A400-1AC7ED0F123F}"/>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7054065"/>
          <a:ext cx="536976" cy="533166"/>
        </a:xfrm>
        <a:prstGeom prst="rect">
          <a:avLst/>
        </a:prstGeom>
      </xdr:spPr>
    </xdr:pic>
    <xdr:clientData/>
  </xdr:twoCellAnchor>
  <xdr:twoCellAnchor editAs="oneCell">
    <xdr:from>
      <xdr:col>11</xdr:col>
      <xdr:colOff>290675</xdr:colOff>
      <xdr:row>26</xdr:row>
      <xdr:rowOff>556864</xdr:rowOff>
    </xdr:from>
    <xdr:to>
      <xdr:col>11</xdr:col>
      <xdr:colOff>862865</xdr:colOff>
      <xdr:row>27</xdr:row>
      <xdr:rowOff>506460</xdr:rowOff>
    </xdr:to>
    <xdr:pic>
      <xdr:nvPicPr>
        <xdr:cNvPr id="48" name="Graphic 47" descr="Clipboard Mixed with solid fill">
          <a:extLst>
            <a:ext uri="{FF2B5EF4-FFF2-40B4-BE49-F238E27FC236}">
              <a16:creationId xmlns:a16="http://schemas.microsoft.com/office/drawing/2014/main" id="{709862F2-A58E-4713-9EAD-15E22A3D1E3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1064189"/>
          <a:ext cx="572190" cy="540144"/>
        </a:xfrm>
        <a:prstGeom prst="rect">
          <a:avLst/>
        </a:prstGeom>
      </xdr:spPr>
    </xdr:pic>
    <xdr:clientData/>
  </xdr:twoCellAnchor>
  <xdr:twoCellAnchor editAs="oneCell">
    <xdr:from>
      <xdr:col>11</xdr:col>
      <xdr:colOff>290675</xdr:colOff>
      <xdr:row>30</xdr:row>
      <xdr:rowOff>1693</xdr:rowOff>
    </xdr:from>
    <xdr:to>
      <xdr:col>11</xdr:col>
      <xdr:colOff>862865</xdr:colOff>
      <xdr:row>30</xdr:row>
      <xdr:rowOff>536395</xdr:rowOff>
    </xdr:to>
    <xdr:pic>
      <xdr:nvPicPr>
        <xdr:cNvPr id="49" name="Graphic 48" descr="Clipboard Mixed with solid fill">
          <a:extLst>
            <a:ext uri="{FF2B5EF4-FFF2-40B4-BE49-F238E27FC236}">
              <a16:creationId xmlns:a16="http://schemas.microsoft.com/office/drawing/2014/main" id="{7730DBF9-EFBA-4812-A107-87AD6C479E0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3079407"/>
          <a:ext cx="572190" cy="534702"/>
        </a:xfrm>
        <a:prstGeom prst="rect">
          <a:avLst/>
        </a:prstGeom>
      </xdr:spPr>
    </xdr:pic>
    <xdr:clientData/>
  </xdr:twoCellAnchor>
  <xdr:twoCellAnchor editAs="oneCell">
    <xdr:from>
      <xdr:col>11</xdr:col>
      <xdr:colOff>290675</xdr:colOff>
      <xdr:row>29</xdr:row>
      <xdr:rowOff>86057</xdr:rowOff>
    </xdr:from>
    <xdr:to>
      <xdr:col>11</xdr:col>
      <xdr:colOff>862865</xdr:colOff>
      <xdr:row>29</xdr:row>
      <xdr:rowOff>620759</xdr:rowOff>
    </xdr:to>
    <xdr:pic>
      <xdr:nvPicPr>
        <xdr:cNvPr id="50" name="Graphic 49" descr="Clipboard Mixed with solid fill">
          <a:extLst>
            <a:ext uri="{FF2B5EF4-FFF2-40B4-BE49-F238E27FC236}">
              <a16:creationId xmlns:a16="http://schemas.microsoft.com/office/drawing/2014/main" id="{DE29DDA7-B868-451F-B302-BECD1E56E56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2345982"/>
          <a:ext cx="572190" cy="534702"/>
        </a:xfrm>
        <a:prstGeom prst="rect">
          <a:avLst/>
        </a:prstGeom>
      </xdr:spPr>
    </xdr:pic>
    <xdr:clientData/>
  </xdr:twoCellAnchor>
  <xdr:twoCellAnchor editAs="oneCell">
    <xdr:from>
      <xdr:col>11</xdr:col>
      <xdr:colOff>290675</xdr:colOff>
      <xdr:row>25</xdr:row>
      <xdr:rowOff>7136</xdr:rowOff>
    </xdr:from>
    <xdr:to>
      <xdr:col>11</xdr:col>
      <xdr:colOff>862865</xdr:colOff>
      <xdr:row>25</xdr:row>
      <xdr:rowOff>541838</xdr:rowOff>
    </xdr:to>
    <xdr:pic>
      <xdr:nvPicPr>
        <xdr:cNvPr id="51" name="Graphic 50" descr="Clipboard Mixed with solid fill">
          <a:extLst>
            <a:ext uri="{FF2B5EF4-FFF2-40B4-BE49-F238E27FC236}">
              <a16:creationId xmlns:a16="http://schemas.microsoft.com/office/drawing/2014/main" id="{DC82D820-1620-46AE-B625-C016FE24158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19962011"/>
          <a:ext cx="572190" cy="534702"/>
        </a:xfrm>
        <a:prstGeom prst="rect">
          <a:avLst/>
        </a:prstGeom>
      </xdr:spPr>
    </xdr:pic>
    <xdr:clientData/>
  </xdr:twoCellAnchor>
  <xdr:twoCellAnchor editAs="oneCell">
    <xdr:from>
      <xdr:col>11</xdr:col>
      <xdr:colOff>290675</xdr:colOff>
      <xdr:row>26</xdr:row>
      <xdr:rowOff>9859</xdr:rowOff>
    </xdr:from>
    <xdr:to>
      <xdr:col>11</xdr:col>
      <xdr:colOff>862865</xdr:colOff>
      <xdr:row>26</xdr:row>
      <xdr:rowOff>544561</xdr:rowOff>
    </xdr:to>
    <xdr:pic>
      <xdr:nvPicPr>
        <xdr:cNvPr id="52" name="Graphic 51" descr="Clipboard Mixed with solid fill">
          <a:extLst>
            <a:ext uri="{FF2B5EF4-FFF2-40B4-BE49-F238E27FC236}">
              <a16:creationId xmlns:a16="http://schemas.microsoft.com/office/drawing/2014/main" id="{B18B1FC9-73E9-431A-AEC3-5F53D5BEFFC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0517184"/>
          <a:ext cx="572190" cy="534702"/>
        </a:xfrm>
        <a:prstGeom prst="rect">
          <a:avLst/>
        </a:prstGeom>
      </xdr:spPr>
    </xdr:pic>
    <xdr:clientData/>
  </xdr:twoCellAnchor>
  <xdr:twoCellAnchor editAs="oneCell">
    <xdr:from>
      <xdr:col>11</xdr:col>
      <xdr:colOff>290675</xdr:colOff>
      <xdr:row>23</xdr:row>
      <xdr:rowOff>390857</xdr:rowOff>
    </xdr:from>
    <xdr:to>
      <xdr:col>11</xdr:col>
      <xdr:colOff>862865</xdr:colOff>
      <xdr:row>24</xdr:row>
      <xdr:rowOff>530952</xdr:rowOff>
    </xdr:to>
    <xdr:pic>
      <xdr:nvPicPr>
        <xdr:cNvPr id="53" name="Graphic 52" descr="Clipboard Mixed with solid fill">
          <a:extLst>
            <a:ext uri="{FF2B5EF4-FFF2-40B4-BE49-F238E27FC236}">
              <a16:creationId xmlns:a16="http://schemas.microsoft.com/office/drawing/2014/main" id="{9A8866B9-170D-401B-A7E5-DA4393A4336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19508893"/>
          <a:ext cx="572190" cy="534702"/>
        </a:xfrm>
        <a:prstGeom prst="rect">
          <a:avLst/>
        </a:prstGeom>
      </xdr:spPr>
    </xdr:pic>
    <xdr:clientData/>
  </xdr:twoCellAnchor>
  <xdr:twoCellAnchor editAs="oneCell">
    <xdr:from>
      <xdr:col>11</xdr:col>
      <xdr:colOff>290675</xdr:colOff>
      <xdr:row>31</xdr:row>
      <xdr:rowOff>18022</xdr:rowOff>
    </xdr:from>
    <xdr:to>
      <xdr:col>11</xdr:col>
      <xdr:colOff>862865</xdr:colOff>
      <xdr:row>31</xdr:row>
      <xdr:rowOff>552724</xdr:rowOff>
    </xdr:to>
    <xdr:pic>
      <xdr:nvPicPr>
        <xdr:cNvPr id="54" name="Graphic 53" descr="Clipboard Mixed with solid fill">
          <a:extLst>
            <a:ext uri="{FF2B5EF4-FFF2-40B4-BE49-F238E27FC236}">
              <a16:creationId xmlns:a16="http://schemas.microsoft.com/office/drawing/2014/main" id="{3DD93E0F-121F-4677-BB2E-3EF3005E172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3506672"/>
          <a:ext cx="572190" cy="534702"/>
        </a:xfrm>
        <a:prstGeom prst="rect">
          <a:avLst/>
        </a:prstGeom>
      </xdr:spPr>
    </xdr:pic>
    <xdr:clientData/>
  </xdr:twoCellAnchor>
  <xdr:twoCellAnchor editAs="oneCell">
    <xdr:from>
      <xdr:col>11</xdr:col>
      <xdr:colOff>290675</xdr:colOff>
      <xdr:row>32</xdr:row>
      <xdr:rowOff>7136</xdr:rowOff>
    </xdr:from>
    <xdr:to>
      <xdr:col>11</xdr:col>
      <xdr:colOff>862865</xdr:colOff>
      <xdr:row>32</xdr:row>
      <xdr:rowOff>541838</xdr:rowOff>
    </xdr:to>
    <xdr:pic>
      <xdr:nvPicPr>
        <xdr:cNvPr id="55" name="Graphic 54" descr="Clipboard Mixed with solid fill">
          <a:extLst>
            <a:ext uri="{FF2B5EF4-FFF2-40B4-BE49-F238E27FC236}">
              <a16:creationId xmlns:a16="http://schemas.microsoft.com/office/drawing/2014/main" id="{8E693202-B5A1-4685-B321-7E2EBB14986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1225" y="24105386"/>
          <a:ext cx="572190" cy="534702"/>
        </a:xfrm>
        <a:prstGeom prst="rect">
          <a:avLst/>
        </a:prstGeom>
      </xdr:spPr>
    </xdr:pic>
    <xdr:clientData/>
  </xdr:twoCellAnchor>
  <xdr:twoCellAnchor editAs="oneCell">
    <xdr:from>
      <xdr:col>11</xdr:col>
      <xdr:colOff>290675</xdr:colOff>
      <xdr:row>33</xdr:row>
      <xdr:rowOff>23464</xdr:rowOff>
    </xdr:from>
    <xdr:to>
      <xdr:col>11</xdr:col>
      <xdr:colOff>862865</xdr:colOff>
      <xdr:row>33</xdr:row>
      <xdr:rowOff>558166</xdr:rowOff>
    </xdr:to>
    <xdr:pic>
      <xdr:nvPicPr>
        <xdr:cNvPr id="56" name="Graphic 55" descr="Clipboard Mixed with solid fill">
          <a:extLst>
            <a:ext uri="{FF2B5EF4-FFF2-40B4-BE49-F238E27FC236}">
              <a16:creationId xmlns:a16="http://schemas.microsoft.com/office/drawing/2014/main" id="{8C25C3B4-8584-4BE9-93EA-1D4841003C3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4897321"/>
          <a:ext cx="572190" cy="534702"/>
        </a:xfrm>
        <a:prstGeom prst="rect">
          <a:avLst/>
        </a:prstGeom>
      </xdr:spPr>
    </xdr:pic>
    <xdr:clientData/>
  </xdr:twoCellAnchor>
  <xdr:twoCellAnchor editAs="oneCell">
    <xdr:from>
      <xdr:col>11</xdr:col>
      <xdr:colOff>293397</xdr:colOff>
      <xdr:row>38</xdr:row>
      <xdr:rowOff>217031</xdr:rowOff>
    </xdr:from>
    <xdr:to>
      <xdr:col>11</xdr:col>
      <xdr:colOff>865587</xdr:colOff>
      <xdr:row>38</xdr:row>
      <xdr:rowOff>789221</xdr:rowOff>
    </xdr:to>
    <xdr:pic>
      <xdr:nvPicPr>
        <xdr:cNvPr id="57" name="Graphic 56" descr="Clipboard Mixed with solid fill">
          <a:extLst>
            <a:ext uri="{FF2B5EF4-FFF2-40B4-BE49-F238E27FC236}">
              <a16:creationId xmlns:a16="http://schemas.microsoft.com/office/drawing/2014/main" id="{54FA638D-71B0-491A-985C-C3947CA1D33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8504" y="28424638"/>
          <a:ext cx="572190" cy="572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518775</xdr:colOff>
      <xdr:row>5</xdr:row>
      <xdr:rowOff>152854</xdr:rowOff>
    </xdr:from>
    <xdr:to>
      <xdr:col>10</xdr:col>
      <xdr:colOff>1094329</xdr:colOff>
      <xdr:row>5</xdr:row>
      <xdr:rowOff>680358</xdr:rowOff>
    </xdr:to>
    <xdr:grpSp>
      <xdr:nvGrpSpPr>
        <xdr:cNvPr id="2" name="Group 1">
          <a:extLst>
            <a:ext uri="{FF2B5EF4-FFF2-40B4-BE49-F238E27FC236}">
              <a16:creationId xmlns:a16="http://schemas.microsoft.com/office/drawing/2014/main" id="{ACB21135-0D51-44EE-9FC1-5A684A591253}"/>
            </a:ext>
          </a:extLst>
        </xdr:cNvPr>
        <xdr:cNvGrpSpPr/>
      </xdr:nvGrpSpPr>
      <xdr:grpSpPr>
        <a:xfrm>
          <a:off x="20592713" y="2641260"/>
          <a:ext cx="575554" cy="527504"/>
          <a:chOff x="1267558" y="1289539"/>
          <a:chExt cx="981808" cy="905258"/>
        </a:xfrm>
        <a:solidFill>
          <a:schemeClr val="bg1">
            <a:lumMod val="50000"/>
          </a:schemeClr>
        </a:solidFill>
      </xdr:grpSpPr>
      <xdr:pic>
        <xdr:nvPicPr>
          <xdr:cNvPr id="3" name="Graphic 2" descr="Sailboat with solid fill">
            <a:extLst>
              <a:ext uri="{FF2B5EF4-FFF2-40B4-BE49-F238E27FC236}">
                <a16:creationId xmlns:a16="http://schemas.microsoft.com/office/drawing/2014/main" id="{5F07F992-A3BF-ADF4-8AF8-03BEF4677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32769" y="1289539"/>
            <a:ext cx="484309" cy="492369"/>
          </a:xfrm>
          <a:prstGeom prst="rect">
            <a:avLst/>
          </a:prstGeom>
        </xdr:spPr>
      </xdr:pic>
      <xdr:pic>
        <xdr:nvPicPr>
          <xdr:cNvPr id="4" name="Graphic 3" descr="Freight with solid fill">
            <a:extLst>
              <a:ext uri="{FF2B5EF4-FFF2-40B4-BE49-F238E27FC236}">
                <a16:creationId xmlns:a16="http://schemas.microsoft.com/office/drawing/2014/main" id="{31647626-4190-2718-3671-C3A071A3CA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267558" y="1696715"/>
            <a:ext cx="492166" cy="498082"/>
          </a:xfrm>
          <a:prstGeom prst="rect">
            <a:avLst/>
          </a:prstGeom>
        </xdr:spPr>
      </xdr:pic>
      <xdr:pic>
        <xdr:nvPicPr>
          <xdr:cNvPr id="5" name="Graphic 4" descr="Tug boat with solid fill">
            <a:extLst>
              <a:ext uri="{FF2B5EF4-FFF2-40B4-BE49-F238E27FC236}">
                <a16:creationId xmlns:a16="http://schemas.microsoft.com/office/drawing/2014/main" id="{7DED8AAB-0033-230B-3546-81146D647F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747068" y="1430546"/>
            <a:ext cx="502298" cy="508335"/>
          </a:xfrm>
          <a:prstGeom prst="rect">
            <a:avLst/>
          </a:prstGeom>
        </xdr:spPr>
      </xdr:pic>
    </xdr:grpSp>
    <xdr:clientData/>
  </xdr:twoCellAnchor>
  <xdr:twoCellAnchor editAs="oneCell">
    <xdr:from>
      <xdr:col>10</xdr:col>
      <xdr:colOff>518977</xdr:colOff>
      <xdr:row>7</xdr:row>
      <xdr:rowOff>315071</xdr:rowOff>
    </xdr:from>
    <xdr:to>
      <xdr:col>10</xdr:col>
      <xdr:colOff>1085452</xdr:colOff>
      <xdr:row>7</xdr:row>
      <xdr:rowOff>892976</xdr:rowOff>
    </xdr:to>
    <xdr:pic>
      <xdr:nvPicPr>
        <xdr:cNvPr id="6" name="Graphic 5" descr="Shuffle with solid fill">
          <a:extLst>
            <a:ext uri="{FF2B5EF4-FFF2-40B4-BE49-F238E27FC236}">
              <a16:creationId xmlns:a16="http://schemas.microsoft.com/office/drawing/2014/main" id="{550C799D-EC7A-4588-B780-6420762625F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568852" y="3610721"/>
          <a:ext cx="566475" cy="577905"/>
        </a:xfrm>
        <a:prstGeom prst="rect">
          <a:avLst/>
        </a:prstGeom>
      </xdr:spPr>
    </xdr:pic>
    <xdr:clientData/>
  </xdr:twoCellAnchor>
  <xdr:twoCellAnchor editAs="oneCell">
    <xdr:from>
      <xdr:col>10</xdr:col>
      <xdr:colOff>544288</xdr:colOff>
      <xdr:row>8</xdr:row>
      <xdr:rowOff>435428</xdr:rowOff>
    </xdr:from>
    <xdr:to>
      <xdr:col>10</xdr:col>
      <xdr:colOff>1124098</xdr:colOff>
      <xdr:row>8</xdr:row>
      <xdr:rowOff>1007618</xdr:rowOff>
    </xdr:to>
    <xdr:pic>
      <xdr:nvPicPr>
        <xdr:cNvPr id="7" name="Graphic 6" descr="Speedometer Low with solid fill">
          <a:extLst>
            <a:ext uri="{FF2B5EF4-FFF2-40B4-BE49-F238E27FC236}">
              <a16:creationId xmlns:a16="http://schemas.microsoft.com/office/drawing/2014/main" id="{0F9D0FAF-EDCB-4F46-B1D8-8E09BB2ECCAC}"/>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8594163" y="5274128"/>
          <a:ext cx="579810" cy="572190"/>
        </a:xfrm>
        <a:prstGeom prst="rect">
          <a:avLst/>
        </a:prstGeom>
      </xdr:spPr>
    </xdr:pic>
    <xdr:clientData/>
  </xdr:twoCellAnchor>
  <xdr:twoCellAnchor editAs="oneCell">
    <xdr:from>
      <xdr:col>10</xdr:col>
      <xdr:colOff>530680</xdr:colOff>
      <xdr:row>9</xdr:row>
      <xdr:rowOff>108857</xdr:rowOff>
    </xdr:from>
    <xdr:to>
      <xdr:col>10</xdr:col>
      <xdr:colOff>1106680</xdr:colOff>
      <xdr:row>9</xdr:row>
      <xdr:rowOff>684857</xdr:rowOff>
    </xdr:to>
    <xdr:pic>
      <xdr:nvPicPr>
        <xdr:cNvPr id="8" name="Graphic 7" descr="Ruler with solid fill">
          <a:extLst>
            <a:ext uri="{FF2B5EF4-FFF2-40B4-BE49-F238E27FC236}">
              <a16:creationId xmlns:a16="http://schemas.microsoft.com/office/drawing/2014/main" id="{30BF8042-1575-4229-8E0A-EE539A9AF18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8580555" y="6509657"/>
          <a:ext cx="576000" cy="576000"/>
        </a:xfrm>
        <a:prstGeom prst="rect">
          <a:avLst/>
        </a:prstGeom>
      </xdr:spPr>
    </xdr:pic>
    <xdr:clientData/>
  </xdr:twoCellAnchor>
  <xdr:twoCellAnchor editAs="oneCell">
    <xdr:from>
      <xdr:col>10</xdr:col>
      <xdr:colOff>547008</xdr:colOff>
      <xdr:row>10</xdr:row>
      <xdr:rowOff>410935</xdr:rowOff>
    </xdr:from>
    <xdr:to>
      <xdr:col>10</xdr:col>
      <xdr:colOff>1126818</xdr:colOff>
      <xdr:row>10</xdr:row>
      <xdr:rowOff>986935</xdr:rowOff>
    </xdr:to>
    <xdr:pic>
      <xdr:nvPicPr>
        <xdr:cNvPr id="9" name="Graphic 8" descr="Ruler with solid fill">
          <a:extLst>
            <a:ext uri="{FF2B5EF4-FFF2-40B4-BE49-F238E27FC236}">
              <a16:creationId xmlns:a16="http://schemas.microsoft.com/office/drawing/2014/main" id="{597CAEED-C3B7-4529-8EAD-20C874B8ED52}"/>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8596883" y="7573735"/>
          <a:ext cx="579810" cy="576000"/>
        </a:xfrm>
        <a:prstGeom prst="rect">
          <a:avLst/>
        </a:prstGeom>
      </xdr:spPr>
    </xdr:pic>
    <xdr:clientData/>
  </xdr:twoCellAnchor>
  <xdr:twoCellAnchor editAs="oneCell">
    <xdr:from>
      <xdr:col>10</xdr:col>
      <xdr:colOff>557891</xdr:colOff>
      <xdr:row>15</xdr:row>
      <xdr:rowOff>95250</xdr:rowOff>
    </xdr:from>
    <xdr:to>
      <xdr:col>10</xdr:col>
      <xdr:colOff>1126271</xdr:colOff>
      <xdr:row>15</xdr:row>
      <xdr:rowOff>667440</xdr:rowOff>
    </xdr:to>
    <xdr:pic>
      <xdr:nvPicPr>
        <xdr:cNvPr id="10" name="Graphic 9" descr="Shuffle with solid fill">
          <a:extLst>
            <a:ext uri="{FF2B5EF4-FFF2-40B4-BE49-F238E27FC236}">
              <a16:creationId xmlns:a16="http://schemas.microsoft.com/office/drawing/2014/main" id="{FAF2AC65-8102-4ABD-B85C-E4DC015A6D7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607766" y="12944475"/>
          <a:ext cx="568380" cy="572190"/>
        </a:xfrm>
        <a:prstGeom prst="rect">
          <a:avLst/>
        </a:prstGeom>
      </xdr:spPr>
    </xdr:pic>
    <xdr:clientData/>
  </xdr:twoCellAnchor>
  <xdr:twoCellAnchor editAs="oneCell">
    <xdr:from>
      <xdr:col>10</xdr:col>
      <xdr:colOff>560613</xdr:colOff>
      <xdr:row>16</xdr:row>
      <xdr:rowOff>111579</xdr:rowOff>
    </xdr:from>
    <xdr:to>
      <xdr:col>10</xdr:col>
      <xdr:colOff>1123278</xdr:colOff>
      <xdr:row>16</xdr:row>
      <xdr:rowOff>687579</xdr:rowOff>
    </xdr:to>
    <xdr:pic>
      <xdr:nvPicPr>
        <xdr:cNvPr id="11" name="Graphic 10" descr="Shuffle with solid fill">
          <a:extLst>
            <a:ext uri="{FF2B5EF4-FFF2-40B4-BE49-F238E27FC236}">
              <a16:creationId xmlns:a16="http://schemas.microsoft.com/office/drawing/2014/main" id="{F3BC8E5F-7DF0-4F81-B6DD-8D36123BBE2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8610488" y="13722804"/>
          <a:ext cx="562665" cy="576000"/>
        </a:xfrm>
        <a:prstGeom prst="rect">
          <a:avLst/>
        </a:prstGeom>
      </xdr:spPr>
    </xdr:pic>
    <xdr:clientData/>
  </xdr:twoCellAnchor>
  <xdr:twoCellAnchor editAs="oneCell">
    <xdr:from>
      <xdr:col>10</xdr:col>
      <xdr:colOff>571500</xdr:colOff>
      <xdr:row>19</xdr:row>
      <xdr:rowOff>272142</xdr:rowOff>
    </xdr:from>
    <xdr:to>
      <xdr:col>10</xdr:col>
      <xdr:colOff>1158930</xdr:colOff>
      <xdr:row>19</xdr:row>
      <xdr:rowOff>857667</xdr:rowOff>
    </xdr:to>
    <xdr:pic>
      <xdr:nvPicPr>
        <xdr:cNvPr id="12" name="Graphic 11" descr="Ruler with solid fill">
          <a:extLst>
            <a:ext uri="{FF2B5EF4-FFF2-40B4-BE49-F238E27FC236}">
              <a16:creationId xmlns:a16="http://schemas.microsoft.com/office/drawing/2014/main" id="{45A1955D-8B95-42C9-A47B-0535705832A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18621375" y="15731217"/>
          <a:ext cx="587430" cy="585525"/>
        </a:xfrm>
        <a:prstGeom prst="rect">
          <a:avLst/>
        </a:prstGeom>
      </xdr:spPr>
    </xdr:pic>
    <xdr:clientData/>
  </xdr:twoCellAnchor>
  <xdr:twoCellAnchor editAs="oneCell">
    <xdr:from>
      <xdr:col>11</xdr:col>
      <xdr:colOff>290675</xdr:colOff>
      <xdr:row>8</xdr:row>
      <xdr:rowOff>511963</xdr:rowOff>
    </xdr:from>
    <xdr:to>
      <xdr:col>11</xdr:col>
      <xdr:colOff>862865</xdr:colOff>
      <xdr:row>8</xdr:row>
      <xdr:rowOff>1099393</xdr:rowOff>
    </xdr:to>
    <xdr:pic>
      <xdr:nvPicPr>
        <xdr:cNvPr id="13" name="Graphic 12" descr="Clipboard Mixed with solid fill">
          <a:extLst>
            <a:ext uri="{FF2B5EF4-FFF2-40B4-BE49-F238E27FC236}">
              <a16:creationId xmlns:a16="http://schemas.microsoft.com/office/drawing/2014/main" id="{D5267C1A-29D3-4BCA-98FF-1A946AD30AD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5437749"/>
          <a:ext cx="572190" cy="587430"/>
        </a:xfrm>
        <a:prstGeom prst="rect">
          <a:avLst/>
        </a:prstGeom>
      </xdr:spPr>
    </xdr:pic>
    <xdr:clientData/>
  </xdr:twoCellAnchor>
  <xdr:twoCellAnchor editAs="oneCell">
    <xdr:from>
      <xdr:col>12</xdr:col>
      <xdr:colOff>283666</xdr:colOff>
      <xdr:row>8</xdr:row>
      <xdr:rowOff>550664</xdr:rowOff>
    </xdr:from>
    <xdr:to>
      <xdr:col>12</xdr:col>
      <xdr:colOff>863476</xdr:colOff>
      <xdr:row>8</xdr:row>
      <xdr:rowOff>1122854</xdr:rowOff>
    </xdr:to>
    <xdr:pic>
      <xdr:nvPicPr>
        <xdr:cNvPr id="14" name="Graphic 13" descr="Computer with solid fill">
          <a:extLst>
            <a:ext uri="{FF2B5EF4-FFF2-40B4-BE49-F238E27FC236}">
              <a16:creationId xmlns:a16="http://schemas.microsoft.com/office/drawing/2014/main" id="{C2F80375-F832-409E-A58A-F4326E78A97A}"/>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5389364"/>
          <a:ext cx="579810" cy="572190"/>
        </a:xfrm>
        <a:prstGeom prst="rect">
          <a:avLst/>
        </a:prstGeom>
      </xdr:spPr>
    </xdr:pic>
    <xdr:clientData/>
  </xdr:twoCellAnchor>
  <xdr:twoCellAnchor editAs="oneCell">
    <xdr:from>
      <xdr:col>11</xdr:col>
      <xdr:colOff>290675</xdr:colOff>
      <xdr:row>7</xdr:row>
      <xdr:rowOff>500054</xdr:rowOff>
    </xdr:from>
    <xdr:to>
      <xdr:col>11</xdr:col>
      <xdr:colOff>862865</xdr:colOff>
      <xdr:row>7</xdr:row>
      <xdr:rowOff>1074149</xdr:rowOff>
    </xdr:to>
    <xdr:pic>
      <xdr:nvPicPr>
        <xdr:cNvPr id="15" name="Graphic 14" descr="Clipboard Mixed with solid fill">
          <a:extLst>
            <a:ext uri="{FF2B5EF4-FFF2-40B4-BE49-F238E27FC236}">
              <a16:creationId xmlns:a16="http://schemas.microsoft.com/office/drawing/2014/main" id="{72819D72-F7B6-403D-892D-73CF55C7EBC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3888233"/>
          <a:ext cx="572190" cy="574095"/>
        </a:xfrm>
        <a:prstGeom prst="rect">
          <a:avLst/>
        </a:prstGeom>
      </xdr:spPr>
    </xdr:pic>
    <xdr:clientData/>
  </xdr:twoCellAnchor>
  <xdr:twoCellAnchor editAs="oneCell">
    <xdr:from>
      <xdr:col>12</xdr:col>
      <xdr:colOff>283666</xdr:colOff>
      <xdr:row>7</xdr:row>
      <xdr:rowOff>562567</xdr:rowOff>
    </xdr:from>
    <xdr:to>
      <xdr:col>12</xdr:col>
      <xdr:colOff>863476</xdr:colOff>
      <xdr:row>7</xdr:row>
      <xdr:rowOff>1115707</xdr:rowOff>
    </xdr:to>
    <xdr:pic>
      <xdr:nvPicPr>
        <xdr:cNvPr id="16" name="Graphic 15" descr="Computer with solid fill">
          <a:extLst>
            <a:ext uri="{FF2B5EF4-FFF2-40B4-BE49-F238E27FC236}">
              <a16:creationId xmlns:a16="http://schemas.microsoft.com/office/drawing/2014/main" id="{CFC5919C-06F9-4E1C-AEB5-D8239903E5DC}"/>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3858217"/>
          <a:ext cx="579810" cy="553140"/>
        </a:xfrm>
        <a:prstGeom prst="rect">
          <a:avLst/>
        </a:prstGeom>
      </xdr:spPr>
    </xdr:pic>
    <xdr:clientData/>
  </xdr:twoCellAnchor>
  <xdr:twoCellAnchor editAs="oneCell">
    <xdr:from>
      <xdr:col>11</xdr:col>
      <xdr:colOff>290675</xdr:colOff>
      <xdr:row>9</xdr:row>
      <xdr:rowOff>119060</xdr:rowOff>
    </xdr:from>
    <xdr:to>
      <xdr:col>11</xdr:col>
      <xdr:colOff>862865</xdr:colOff>
      <xdr:row>9</xdr:row>
      <xdr:rowOff>691250</xdr:rowOff>
    </xdr:to>
    <xdr:pic>
      <xdr:nvPicPr>
        <xdr:cNvPr id="17" name="Graphic 16" descr="Clipboard Mixed with solid fill">
          <a:extLst>
            <a:ext uri="{FF2B5EF4-FFF2-40B4-BE49-F238E27FC236}">
              <a16:creationId xmlns:a16="http://schemas.microsoft.com/office/drawing/2014/main" id="{25446011-75E0-470D-905D-C281542BFAE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6609667"/>
          <a:ext cx="572190" cy="572190"/>
        </a:xfrm>
        <a:prstGeom prst="rect">
          <a:avLst/>
        </a:prstGeom>
      </xdr:spPr>
    </xdr:pic>
    <xdr:clientData/>
  </xdr:twoCellAnchor>
  <xdr:twoCellAnchor editAs="oneCell">
    <xdr:from>
      <xdr:col>12</xdr:col>
      <xdr:colOff>283666</xdr:colOff>
      <xdr:row>9</xdr:row>
      <xdr:rowOff>181573</xdr:rowOff>
    </xdr:from>
    <xdr:to>
      <xdr:col>12</xdr:col>
      <xdr:colOff>863476</xdr:colOff>
      <xdr:row>9</xdr:row>
      <xdr:rowOff>757573</xdr:rowOff>
    </xdr:to>
    <xdr:pic>
      <xdr:nvPicPr>
        <xdr:cNvPr id="18" name="Graphic 17" descr="Computer with solid fill">
          <a:extLst>
            <a:ext uri="{FF2B5EF4-FFF2-40B4-BE49-F238E27FC236}">
              <a16:creationId xmlns:a16="http://schemas.microsoft.com/office/drawing/2014/main" id="{0FE4827E-23EA-41E4-99BA-33D22151C3E8}"/>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6582373"/>
          <a:ext cx="579810" cy="576000"/>
        </a:xfrm>
        <a:prstGeom prst="rect">
          <a:avLst/>
        </a:prstGeom>
      </xdr:spPr>
    </xdr:pic>
    <xdr:clientData/>
  </xdr:twoCellAnchor>
  <xdr:twoCellAnchor editAs="oneCell">
    <xdr:from>
      <xdr:col>12</xdr:col>
      <xdr:colOff>283666</xdr:colOff>
      <xdr:row>10</xdr:row>
      <xdr:rowOff>467320</xdr:rowOff>
    </xdr:from>
    <xdr:to>
      <xdr:col>12</xdr:col>
      <xdr:colOff>863476</xdr:colOff>
      <xdr:row>10</xdr:row>
      <xdr:rowOff>1039510</xdr:rowOff>
    </xdr:to>
    <xdr:pic>
      <xdr:nvPicPr>
        <xdr:cNvPr id="19" name="Graphic 18" descr="Computer with solid fill">
          <a:extLst>
            <a:ext uri="{FF2B5EF4-FFF2-40B4-BE49-F238E27FC236}">
              <a16:creationId xmlns:a16="http://schemas.microsoft.com/office/drawing/2014/main" id="{C7EC98C9-619F-4388-B537-40152F1E52B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7630120"/>
          <a:ext cx="579810" cy="572190"/>
        </a:xfrm>
        <a:prstGeom prst="rect">
          <a:avLst/>
        </a:prstGeom>
      </xdr:spPr>
    </xdr:pic>
    <xdr:clientData/>
  </xdr:twoCellAnchor>
  <xdr:twoCellAnchor editAs="oneCell">
    <xdr:from>
      <xdr:col>11</xdr:col>
      <xdr:colOff>290675</xdr:colOff>
      <xdr:row>11</xdr:row>
      <xdr:rowOff>321465</xdr:rowOff>
    </xdr:from>
    <xdr:to>
      <xdr:col>11</xdr:col>
      <xdr:colOff>862865</xdr:colOff>
      <xdr:row>11</xdr:row>
      <xdr:rowOff>897465</xdr:rowOff>
    </xdr:to>
    <xdr:pic>
      <xdr:nvPicPr>
        <xdr:cNvPr id="20" name="Graphic 19" descr="Clipboard Mixed with solid fill">
          <a:extLst>
            <a:ext uri="{FF2B5EF4-FFF2-40B4-BE49-F238E27FC236}">
              <a16:creationId xmlns:a16="http://schemas.microsoft.com/office/drawing/2014/main" id="{29DAC838-DCB2-47D1-BFB0-5B514148714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9057251"/>
          <a:ext cx="572190" cy="576000"/>
        </a:xfrm>
        <a:prstGeom prst="rect">
          <a:avLst/>
        </a:prstGeom>
      </xdr:spPr>
    </xdr:pic>
    <xdr:clientData/>
  </xdr:twoCellAnchor>
  <xdr:twoCellAnchor editAs="oneCell">
    <xdr:from>
      <xdr:col>12</xdr:col>
      <xdr:colOff>283666</xdr:colOff>
      <xdr:row>11</xdr:row>
      <xdr:rowOff>383978</xdr:rowOff>
    </xdr:from>
    <xdr:to>
      <xdr:col>12</xdr:col>
      <xdr:colOff>863476</xdr:colOff>
      <xdr:row>11</xdr:row>
      <xdr:rowOff>963788</xdr:rowOff>
    </xdr:to>
    <xdr:pic>
      <xdr:nvPicPr>
        <xdr:cNvPr id="21" name="Graphic 20" descr="Computer with solid fill">
          <a:extLst>
            <a:ext uri="{FF2B5EF4-FFF2-40B4-BE49-F238E27FC236}">
              <a16:creationId xmlns:a16="http://schemas.microsoft.com/office/drawing/2014/main" id="{D5171276-377C-4D37-82F6-BDB5CA0DE02F}"/>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9032678"/>
          <a:ext cx="579810" cy="579810"/>
        </a:xfrm>
        <a:prstGeom prst="rect">
          <a:avLst/>
        </a:prstGeom>
      </xdr:spPr>
    </xdr:pic>
    <xdr:clientData/>
  </xdr:twoCellAnchor>
  <xdr:twoCellAnchor editAs="oneCell">
    <xdr:from>
      <xdr:col>12</xdr:col>
      <xdr:colOff>283666</xdr:colOff>
      <xdr:row>12</xdr:row>
      <xdr:rowOff>669724</xdr:rowOff>
    </xdr:from>
    <xdr:to>
      <xdr:col>12</xdr:col>
      <xdr:colOff>863476</xdr:colOff>
      <xdr:row>12</xdr:row>
      <xdr:rowOff>1232389</xdr:rowOff>
    </xdr:to>
    <xdr:pic>
      <xdr:nvPicPr>
        <xdr:cNvPr id="22" name="Graphic 21" descr="Computer with solid fill">
          <a:extLst>
            <a:ext uri="{FF2B5EF4-FFF2-40B4-BE49-F238E27FC236}">
              <a16:creationId xmlns:a16="http://schemas.microsoft.com/office/drawing/2014/main" id="{644B7095-B6BE-4D35-BE68-970A0E78C605}"/>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0632874"/>
          <a:ext cx="579810" cy="562665"/>
        </a:xfrm>
        <a:prstGeom prst="rect">
          <a:avLst/>
        </a:prstGeom>
      </xdr:spPr>
    </xdr:pic>
    <xdr:clientData/>
  </xdr:twoCellAnchor>
  <xdr:twoCellAnchor editAs="oneCell">
    <xdr:from>
      <xdr:col>12</xdr:col>
      <xdr:colOff>283666</xdr:colOff>
      <xdr:row>15</xdr:row>
      <xdr:rowOff>169667</xdr:rowOff>
    </xdr:from>
    <xdr:to>
      <xdr:col>12</xdr:col>
      <xdr:colOff>863476</xdr:colOff>
      <xdr:row>15</xdr:row>
      <xdr:rowOff>741857</xdr:rowOff>
    </xdr:to>
    <xdr:pic>
      <xdr:nvPicPr>
        <xdr:cNvPr id="23" name="Graphic 22" descr="Computer with solid fill">
          <a:extLst>
            <a:ext uri="{FF2B5EF4-FFF2-40B4-BE49-F238E27FC236}">
              <a16:creationId xmlns:a16="http://schemas.microsoft.com/office/drawing/2014/main" id="{DE5EA177-DB46-40AA-8067-085E259C4AA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3018892"/>
          <a:ext cx="579810" cy="572190"/>
        </a:xfrm>
        <a:prstGeom prst="rect">
          <a:avLst/>
        </a:prstGeom>
      </xdr:spPr>
    </xdr:pic>
    <xdr:clientData/>
  </xdr:twoCellAnchor>
  <xdr:twoCellAnchor editAs="oneCell">
    <xdr:from>
      <xdr:col>12</xdr:col>
      <xdr:colOff>283666</xdr:colOff>
      <xdr:row>16</xdr:row>
      <xdr:rowOff>169667</xdr:rowOff>
    </xdr:from>
    <xdr:to>
      <xdr:col>12</xdr:col>
      <xdr:colOff>863476</xdr:colOff>
      <xdr:row>16</xdr:row>
      <xdr:rowOff>741857</xdr:rowOff>
    </xdr:to>
    <xdr:pic>
      <xdr:nvPicPr>
        <xdr:cNvPr id="24" name="Graphic 23" descr="Computer with solid fill">
          <a:extLst>
            <a:ext uri="{FF2B5EF4-FFF2-40B4-BE49-F238E27FC236}">
              <a16:creationId xmlns:a16="http://schemas.microsoft.com/office/drawing/2014/main" id="{633299DE-6880-48B1-8508-75371BC0D20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3780892"/>
          <a:ext cx="579810" cy="572190"/>
        </a:xfrm>
        <a:prstGeom prst="rect">
          <a:avLst/>
        </a:prstGeom>
      </xdr:spPr>
    </xdr:pic>
    <xdr:clientData/>
  </xdr:twoCellAnchor>
  <xdr:twoCellAnchor editAs="oneCell">
    <xdr:from>
      <xdr:col>12</xdr:col>
      <xdr:colOff>283666</xdr:colOff>
      <xdr:row>17</xdr:row>
      <xdr:rowOff>169667</xdr:rowOff>
    </xdr:from>
    <xdr:to>
      <xdr:col>12</xdr:col>
      <xdr:colOff>863476</xdr:colOff>
      <xdr:row>17</xdr:row>
      <xdr:rowOff>741857</xdr:rowOff>
    </xdr:to>
    <xdr:pic>
      <xdr:nvPicPr>
        <xdr:cNvPr id="25" name="Graphic 24" descr="Computer with solid fill">
          <a:extLst>
            <a:ext uri="{FF2B5EF4-FFF2-40B4-BE49-F238E27FC236}">
              <a16:creationId xmlns:a16="http://schemas.microsoft.com/office/drawing/2014/main" id="{39E03AD0-0FB2-4D6F-899A-F78A7C737317}"/>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4542892"/>
          <a:ext cx="579810" cy="572190"/>
        </a:xfrm>
        <a:prstGeom prst="rect">
          <a:avLst/>
        </a:prstGeom>
      </xdr:spPr>
    </xdr:pic>
    <xdr:clientData/>
  </xdr:twoCellAnchor>
  <xdr:twoCellAnchor editAs="oneCell">
    <xdr:from>
      <xdr:col>12</xdr:col>
      <xdr:colOff>283666</xdr:colOff>
      <xdr:row>19</xdr:row>
      <xdr:rowOff>312540</xdr:rowOff>
    </xdr:from>
    <xdr:to>
      <xdr:col>12</xdr:col>
      <xdr:colOff>863476</xdr:colOff>
      <xdr:row>19</xdr:row>
      <xdr:rowOff>892350</xdr:rowOff>
    </xdr:to>
    <xdr:pic>
      <xdr:nvPicPr>
        <xdr:cNvPr id="26" name="Graphic 25" descr="Computer with solid fill">
          <a:extLst>
            <a:ext uri="{FF2B5EF4-FFF2-40B4-BE49-F238E27FC236}">
              <a16:creationId xmlns:a16="http://schemas.microsoft.com/office/drawing/2014/main" id="{81DAD774-4135-4D9B-93FD-A4B49C812CE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5771615"/>
          <a:ext cx="579810" cy="579810"/>
        </a:xfrm>
        <a:prstGeom prst="rect">
          <a:avLst/>
        </a:prstGeom>
      </xdr:spPr>
    </xdr:pic>
    <xdr:clientData/>
  </xdr:twoCellAnchor>
  <xdr:twoCellAnchor editAs="oneCell">
    <xdr:from>
      <xdr:col>12</xdr:col>
      <xdr:colOff>283666</xdr:colOff>
      <xdr:row>20</xdr:row>
      <xdr:rowOff>157761</xdr:rowOff>
    </xdr:from>
    <xdr:to>
      <xdr:col>12</xdr:col>
      <xdr:colOff>863476</xdr:colOff>
      <xdr:row>20</xdr:row>
      <xdr:rowOff>737571</xdr:rowOff>
    </xdr:to>
    <xdr:pic>
      <xdr:nvPicPr>
        <xdr:cNvPr id="27" name="Graphic 26" descr="Computer with solid fill">
          <a:extLst>
            <a:ext uri="{FF2B5EF4-FFF2-40B4-BE49-F238E27FC236}">
              <a16:creationId xmlns:a16="http://schemas.microsoft.com/office/drawing/2014/main" id="{C554D754-A045-47AD-92AB-772D85CF6B02}"/>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6883661"/>
          <a:ext cx="579810" cy="579810"/>
        </a:xfrm>
        <a:prstGeom prst="rect">
          <a:avLst/>
        </a:prstGeom>
      </xdr:spPr>
    </xdr:pic>
    <xdr:clientData/>
  </xdr:twoCellAnchor>
  <xdr:twoCellAnchor editAs="oneCell">
    <xdr:from>
      <xdr:col>11</xdr:col>
      <xdr:colOff>290675</xdr:colOff>
      <xdr:row>21</xdr:row>
      <xdr:rowOff>95248</xdr:rowOff>
    </xdr:from>
    <xdr:to>
      <xdr:col>11</xdr:col>
      <xdr:colOff>862865</xdr:colOff>
      <xdr:row>21</xdr:row>
      <xdr:rowOff>671248</xdr:rowOff>
    </xdr:to>
    <xdr:pic>
      <xdr:nvPicPr>
        <xdr:cNvPr id="28" name="Graphic 27" descr="Clipboard Mixed with solid fill">
          <a:extLst>
            <a:ext uri="{FF2B5EF4-FFF2-40B4-BE49-F238E27FC236}">
              <a16:creationId xmlns:a16="http://schemas.microsoft.com/office/drawing/2014/main" id="{DBAFB824-8516-489B-8F55-C90D6B1DF84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17675677"/>
          <a:ext cx="572190" cy="576000"/>
        </a:xfrm>
        <a:prstGeom prst="rect">
          <a:avLst/>
        </a:prstGeom>
      </xdr:spPr>
    </xdr:pic>
    <xdr:clientData/>
  </xdr:twoCellAnchor>
  <xdr:twoCellAnchor editAs="oneCell">
    <xdr:from>
      <xdr:col>12</xdr:col>
      <xdr:colOff>283666</xdr:colOff>
      <xdr:row>21</xdr:row>
      <xdr:rowOff>157761</xdr:rowOff>
    </xdr:from>
    <xdr:to>
      <xdr:col>12</xdr:col>
      <xdr:colOff>863476</xdr:colOff>
      <xdr:row>21</xdr:row>
      <xdr:rowOff>737571</xdr:rowOff>
    </xdr:to>
    <xdr:pic>
      <xdr:nvPicPr>
        <xdr:cNvPr id="29" name="Graphic 28" descr="Computer with solid fill">
          <a:extLst>
            <a:ext uri="{FF2B5EF4-FFF2-40B4-BE49-F238E27FC236}">
              <a16:creationId xmlns:a16="http://schemas.microsoft.com/office/drawing/2014/main" id="{6AA15737-E737-45C1-8107-2AA6A4DA40E1}"/>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17645661"/>
          <a:ext cx="579810" cy="579810"/>
        </a:xfrm>
        <a:prstGeom prst="rect">
          <a:avLst/>
        </a:prstGeom>
      </xdr:spPr>
    </xdr:pic>
    <xdr:clientData/>
  </xdr:twoCellAnchor>
  <xdr:twoCellAnchor editAs="oneCell">
    <xdr:from>
      <xdr:col>13</xdr:col>
      <xdr:colOff>289264</xdr:colOff>
      <xdr:row>21</xdr:row>
      <xdr:rowOff>159095</xdr:rowOff>
    </xdr:from>
    <xdr:to>
      <xdr:col>13</xdr:col>
      <xdr:colOff>826240</xdr:colOff>
      <xdr:row>21</xdr:row>
      <xdr:rowOff>692261</xdr:rowOff>
    </xdr:to>
    <xdr:pic>
      <xdr:nvPicPr>
        <xdr:cNvPr id="30" name="Graphic 29" descr="Power with solid fill">
          <a:extLst>
            <a:ext uri="{FF2B5EF4-FFF2-40B4-BE49-F238E27FC236}">
              <a16:creationId xmlns:a16="http://schemas.microsoft.com/office/drawing/2014/main" id="{A69FD9F1-FFAC-4267-B397-2B72624EF97F}"/>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7646995"/>
          <a:ext cx="536976" cy="533166"/>
        </a:xfrm>
        <a:prstGeom prst="rect">
          <a:avLst/>
        </a:prstGeom>
      </xdr:spPr>
    </xdr:pic>
    <xdr:clientData/>
  </xdr:twoCellAnchor>
  <xdr:twoCellAnchor editAs="oneCell">
    <xdr:from>
      <xdr:col>11</xdr:col>
      <xdr:colOff>290675</xdr:colOff>
      <xdr:row>28</xdr:row>
      <xdr:rowOff>35712</xdr:rowOff>
    </xdr:from>
    <xdr:to>
      <xdr:col>11</xdr:col>
      <xdr:colOff>862865</xdr:colOff>
      <xdr:row>28</xdr:row>
      <xdr:rowOff>570414</xdr:rowOff>
    </xdr:to>
    <xdr:pic>
      <xdr:nvPicPr>
        <xdr:cNvPr id="31" name="Graphic 30" descr="Clipboard Mixed with solid fill">
          <a:extLst>
            <a:ext uri="{FF2B5EF4-FFF2-40B4-BE49-F238E27FC236}">
              <a16:creationId xmlns:a16="http://schemas.microsoft.com/office/drawing/2014/main" id="{CF64550D-6101-4B21-AFCE-1E6F7AEEABD2}"/>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1684676"/>
          <a:ext cx="572190" cy="534702"/>
        </a:xfrm>
        <a:prstGeom prst="rect">
          <a:avLst/>
        </a:prstGeom>
      </xdr:spPr>
    </xdr:pic>
    <xdr:clientData/>
  </xdr:twoCellAnchor>
  <xdr:twoCellAnchor editAs="oneCell">
    <xdr:from>
      <xdr:col>11</xdr:col>
      <xdr:colOff>290675</xdr:colOff>
      <xdr:row>5</xdr:row>
      <xdr:rowOff>119060</xdr:rowOff>
    </xdr:from>
    <xdr:to>
      <xdr:col>11</xdr:col>
      <xdr:colOff>862865</xdr:colOff>
      <xdr:row>5</xdr:row>
      <xdr:rowOff>691250</xdr:rowOff>
    </xdr:to>
    <xdr:pic>
      <xdr:nvPicPr>
        <xdr:cNvPr id="32" name="Graphic 31" descr="Clipboard Mixed with solid fill">
          <a:extLst>
            <a:ext uri="{FF2B5EF4-FFF2-40B4-BE49-F238E27FC236}">
              <a16:creationId xmlns:a16="http://schemas.microsoft.com/office/drawing/2014/main" id="{7157670D-7781-4CDA-984A-E2F055C3C38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391453"/>
          <a:ext cx="572190" cy="572190"/>
        </a:xfrm>
        <a:prstGeom prst="rect">
          <a:avLst/>
        </a:prstGeom>
      </xdr:spPr>
    </xdr:pic>
    <xdr:clientData/>
  </xdr:twoCellAnchor>
  <xdr:twoCellAnchor editAs="oneCell">
    <xdr:from>
      <xdr:col>12</xdr:col>
      <xdr:colOff>283666</xdr:colOff>
      <xdr:row>5</xdr:row>
      <xdr:rowOff>181573</xdr:rowOff>
    </xdr:from>
    <xdr:to>
      <xdr:col>12</xdr:col>
      <xdr:colOff>863476</xdr:colOff>
      <xdr:row>5</xdr:row>
      <xdr:rowOff>757573</xdr:rowOff>
    </xdr:to>
    <xdr:pic>
      <xdr:nvPicPr>
        <xdr:cNvPr id="33" name="Graphic 32" descr="Computer with solid fill">
          <a:extLst>
            <a:ext uri="{FF2B5EF4-FFF2-40B4-BE49-F238E27FC236}">
              <a16:creationId xmlns:a16="http://schemas.microsoft.com/office/drawing/2014/main" id="{EA569086-B3C4-4FD2-8A88-5E70FC8B3EB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20971966" y="2362798"/>
          <a:ext cx="579810" cy="576000"/>
        </a:xfrm>
        <a:prstGeom prst="rect">
          <a:avLst/>
        </a:prstGeom>
      </xdr:spPr>
    </xdr:pic>
    <xdr:clientData/>
  </xdr:twoCellAnchor>
  <xdr:twoCellAnchor editAs="oneCell">
    <xdr:from>
      <xdr:col>11</xdr:col>
      <xdr:colOff>290675</xdr:colOff>
      <xdr:row>35</xdr:row>
      <xdr:rowOff>119060</xdr:rowOff>
    </xdr:from>
    <xdr:to>
      <xdr:col>11</xdr:col>
      <xdr:colOff>862865</xdr:colOff>
      <xdr:row>35</xdr:row>
      <xdr:rowOff>691250</xdr:rowOff>
    </xdr:to>
    <xdr:pic>
      <xdr:nvPicPr>
        <xdr:cNvPr id="34" name="Graphic 33" descr="Clipboard Mixed with solid fill">
          <a:extLst>
            <a:ext uri="{FF2B5EF4-FFF2-40B4-BE49-F238E27FC236}">
              <a16:creationId xmlns:a16="http://schemas.microsoft.com/office/drawing/2014/main" id="{4EFE1B84-644C-4B0A-A598-20B30AC79A7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5795739"/>
          <a:ext cx="572190" cy="572190"/>
        </a:xfrm>
        <a:prstGeom prst="rect">
          <a:avLst/>
        </a:prstGeom>
      </xdr:spPr>
    </xdr:pic>
    <xdr:clientData/>
  </xdr:twoCellAnchor>
  <xdr:twoCellAnchor editAs="oneCell">
    <xdr:from>
      <xdr:col>11</xdr:col>
      <xdr:colOff>290675</xdr:colOff>
      <xdr:row>36</xdr:row>
      <xdr:rowOff>119060</xdr:rowOff>
    </xdr:from>
    <xdr:to>
      <xdr:col>11</xdr:col>
      <xdr:colOff>862865</xdr:colOff>
      <xdr:row>36</xdr:row>
      <xdr:rowOff>691250</xdr:rowOff>
    </xdr:to>
    <xdr:pic>
      <xdr:nvPicPr>
        <xdr:cNvPr id="35" name="Graphic 34" descr="Clipboard Mixed with solid fill">
          <a:extLst>
            <a:ext uri="{FF2B5EF4-FFF2-40B4-BE49-F238E27FC236}">
              <a16:creationId xmlns:a16="http://schemas.microsoft.com/office/drawing/2014/main" id="{93D05F0B-BF14-478B-B5C5-F114A075F4E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6557739"/>
          <a:ext cx="572190" cy="572190"/>
        </a:xfrm>
        <a:prstGeom prst="rect">
          <a:avLst/>
        </a:prstGeom>
      </xdr:spPr>
    </xdr:pic>
    <xdr:clientData/>
  </xdr:twoCellAnchor>
  <xdr:twoCellAnchor editAs="oneCell">
    <xdr:from>
      <xdr:col>11</xdr:col>
      <xdr:colOff>290675</xdr:colOff>
      <xdr:row>37</xdr:row>
      <xdr:rowOff>119060</xdr:rowOff>
    </xdr:from>
    <xdr:to>
      <xdr:col>11</xdr:col>
      <xdr:colOff>862865</xdr:colOff>
      <xdr:row>37</xdr:row>
      <xdr:rowOff>691250</xdr:rowOff>
    </xdr:to>
    <xdr:pic>
      <xdr:nvPicPr>
        <xdr:cNvPr id="36" name="Graphic 35" descr="Clipboard Mixed with solid fill">
          <a:extLst>
            <a:ext uri="{FF2B5EF4-FFF2-40B4-BE49-F238E27FC236}">
              <a16:creationId xmlns:a16="http://schemas.microsoft.com/office/drawing/2014/main" id="{1C59BD5B-B2DA-422B-B47C-68A944AB141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7319739"/>
          <a:ext cx="572190" cy="572190"/>
        </a:xfrm>
        <a:prstGeom prst="rect">
          <a:avLst/>
        </a:prstGeom>
      </xdr:spPr>
    </xdr:pic>
    <xdr:clientData/>
  </xdr:twoCellAnchor>
  <xdr:twoCellAnchor editAs="oneCell">
    <xdr:from>
      <xdr:col>11</xdr:col>
      <xdr:colOff>297343</xdr:colOff>
      <xdr:row>38</xdr:row>
      <xdr:rowOff>218120</xdr:rowOff>
    </xdr:from>
    <xdr:to>
      <xdr:col>11</xdr:col>
      <xdr:colOff>856198</xdr:colOff>
      <xdr:row>38</xdr:row>
      <xdr:rowOff>706490</xdr:rowOff>
    </xdr:to>
    <xdr:pic>
      <xdr:nvPicPr>
        <xdr:cNvPr id="37" name="Graphic 36" descr="Clipboard Mixed with solid fill">
          <a:extLst>
            <a:ext uri="{FF2B5EF4-FFF2-40B4-BE49-F238E27FC236}">
              <a16:creationId xmlns:a16="http://schemas.microsoft.com/office/drawing/2014/main" id="{624B2F7A-FBF3-4AC6-BAB1-36981DB5677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32450" y="28180799"/>
          <a:ext cx="558855" cy="488370"/>
        </a:xfrm>
        <a:prstGeom prst="rect">
          <a:avLst/>
        </a:prstGeom>
      </xdr:spPr>
    </xdr:pic>
    <xdr:clientData/>
  </xdr:twoCellAnchor>
  <xdr:twoCellAnchor editAs="oneCell">
    <xdr:from>
      <xdr:col>11</xdr:col>
      <xdr:colOff>294485</xdr:colOff>
      <xdr:row>39</xdr:row>
      <xdr:rowOff>226419</xdr:rowOff>
    </xdr:from>
    <xdr:to>
      <xdr:col>11</xdr:col>
      <xdr:colOff>859055</xdr:colOff>
      <xdr:row>39</xdr:row>
      <xdr:rowOff>804324</xdr:rowOff>
    </xdr:to>
    <xdr:pic>
      <xdr:nvPicPr>
        <xdr:cNvPr id="38" name="Graphic 37" descr="Clipboard Mixed with solid fill">
          <a:extLst>
            <a:ext uri="{FF2B5EF4-FFF2-40B4-BE49-F238E27FC236}">
              <a16:creationId xmlns:a16="http://schemas.microsoft.com/office/drawing/2014/main" id="{97D438F4-0733-45C1-9B9A-D53E5DC2159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9592" y="29141598"/>
          <a:ext cx="564570" cy="577905"/>
        </a:xfrm>
        <a:prstGeom prst="rect">
          <a:avLst/>
        </a:prstGeom>
      </xdr:spPr>
    </xdr:pic>
    <xdr:clientData/>
  </xdr:twoCellAnchor>
  <xdr:twoCellAnchor editAs="oneCell">
    <xdr:from>
      <xdr:col>13</xdr:col>
      <xdr:colOff>289264</xdr:colOff>
      <xdr:row>8</xdr:row>
      <xdr:rowOff>575811</xdr:rowOff>
    </xdr:from>
    <xdr:to>
      <xdr:col>13</xdr:col>
      <xdr:colOff>826240</xdr:colOff>
      <xdr:row>8</xdr:row>
      <xdr:rowOff>1108977</xdr:rowOff>
    </xdr:to>
    <xdr:pic>
      <xdr:nvPicPr>
        <xdr:cNvPr id="39" name="Graphic 38" descr="Power with solid fill">
          <a:extLst>
            <a:ext uri="{FF2B5EF4-FFF2-40B4-BE49-F238E27FC236}">
              <a16:creationId xmlns:a16="http://schemas.microsoft.com/office/drawing/2014/main" id="{BEFBC25A-102B-4052-B503-3BC890EDC83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5414511"/>
          <a:ext cx="536976" cy="533166"/>
        </a:xfrm>
        <a:prstGeom prst="rect">
          <a:avLst/>
        </a:prstGeom>
      </xdr:spPr>
    </xdr:pic>
    <xdr:clientData/>
  </xdr:twoCellAnchor>
  <xdr:twoCellAnchor editAs="oneCell">
    <xdr:from>
      <xdr:col>13</xdr:col>
      <xdr:colOff>289264</xdr:colOff>
      <xdr:row>10</xdr:row>
      <xdr:rowOff>599624</xdr:rowOff>
    </xdr:from>
    <xdr:to>
      <xdr:col>13</xdr:col>
      <xdr:colOff>826240</xdr:colOff>
      <xdr:row>10</xdr:row>
      <xdr:rowOff>1132790</xdr:rowOff>
    </xdr:to>
    <xdr:pic>
      <xdr:nvPicPr>
        <xdr:cNvPr id="40" name="Graphic 39" descr="Power with solid fill">
          <a:extLst>
            <a:ext uri="{FF2B5EF4-FFF2-40B4-BE49-F238E27FC236}">
              <a16:creationId xmlns:a16="http://schemas.microsoft.com/office/drawing/2014/main" id="{344E6ECC-EB1E-475B-8AC1-2847626EE35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7762424"/>
          <a:ext cx="536976" cy="533166"/>
        </a:xfrm>
        <a:prstGeom prst="rect">
          <a:avLst/>
        </a:prstGeom>
      </xdr:spPr>
    </xdr:pic>
    <xdr:clientData/>
  </xdr:twoCellAnchor>
  <xdr:twoCellAnchor editAs="oneCell">
    <xdr:from>
      <xdr:col>13</xdr:col>
      <xdr:colOff>289264</xdr:colOff>
      <xdr:row>11</xdr:row>
      <xdr:rowOff>480562</xdr:rowOff>
    </xdr:from>
    <xdr:to>
      <xdr:col>13</xdr:col>
      <xdr:colOff>826240</xdr:colOff>
      <xdr:row>11</xdr:row>
      <xdr:rowOff>1002298</xdr:rowOff>
    </xdr:to>
    <xdr:pic>
      <xdr:nvPicPr>
        <xdr:cNvPr id="41" name="Graphic 40" descr="Power with solid fill">
          <a:extLst>
            <a:ext uri="{FF2B5EF4-FFF2-40B4-BE49-F238E27FC236}">
              <a16:creationId xmlns:a16="http://schemas.microsoft.com/office/drawing/2014/main" id="{CF1D3303-7B73-4767-A7C2-61F1A5F2C11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9129262"/>
          <a:ext cx="536976" cy="521736"/>
        </a:xfrm>
        <a:prstGeom prst="rect">
          <a:avLst/>
        </a:prstGeom>
      </xdr:spPr>
    </xdr:pic>
    <xdr:clientData/>
  </xdr:twoCellAnchor>
  <xdr:twoCellAnchor editAs="oneCell">
    <xdr:from>
      <xdr:col>13</xdr:col>
      <xdr:colOff>289264</xdr:colOff>
      <xdr:row>12</xdr:row>
      <xdr:rowOff>718684</xdr:rowOff>
    </xdr:from>
    <xdr:to>
      <xdr:col>13</xdr:col>
      <xdr:colOff>826240</xdr:colOff>
      <xdr:row>12</xdr:row>
      <xdr:rowOff>1255660</xdr:rowOff>
    </xdr:to>
    <xdr:pic>
      <xdr:nvPicPr>
        <xdr:cNvPr id="42" name="Graphic 41" descr="Power with solid fill">
          <a:extLst>
            <a:ext uri="{FF2B5EF4-FFF2-40B4-BE49-F238E27FC236}">
              <a16:creationId xmlns:a16="http://schemas.microsoft.com/office/drawing/2014/main" id="{F42336ED-B72F-41FE-B6E2-64B5D3687A29}"/>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0681834"/>
          <a:ext cx="536976" cy="536976"/>
        </a:xfrm>
        <a:prstGeom prst="rect">
          <a:avLst/>
        </a:prstGeom>
      </xdr:spPr>
    </xdr:pic>
    <xdr:clientData/>
  </xdr:twoCellAnchor>
  <xdr:twoCellAnchor editAs="oneCell">
    <xdr:from>
      <xdr:col>13</xdr:col>
      <xdr:colOff>289264</xdr:colOff>
      <xdr:row>15</xdr:row>
      <xdr:rowOff>206721</xdr:rowOff>
    </xdr:from>
    <xdr:to>
      <xdr:col>13</xdr:col>
      <xdr:colOff>826240</xdr:colOff>
      <xdr:row>15</xdr:row>
      <xdr:rowOff>747507</xdr:rowOff>
    </xdr:to>
    <xdr:pic>
      <xdr:nvPicPr>
        <xdr:cNvPr id="43" name="Graphic 42" descr="Power with solid fill">
          <a:extLst>
            <a:ext uri="{FF2B5EF4-FFF2-40B4-BE49-F238E27FC236}">
              <a16:creationId xmlns:a16="http://schemas.microsoft.com/office/drawing/2014/main" id="{DC1C0040-15AB-4AFB-AC0C-0F543053CFF5}"/>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3055946"/>
          <a:ext cx="536976" cy="540786"/>
        </a:xfrm>
        <a:prstGeom prst="rect">
          <a:avLst/>
        </a:prstGeom>
      </xdr:spPr>
    </xdr:pic>
    <xdr:clientData/>
  </xdr:twoCellAnchor>
  <xdr:twoCellAnchor editAs="oneCell">
    <xdr:from>
      <xdr:col>13</xdr:col>
      <xdr:colOff>289264</xdr:colOff>
      <xdr:row>16</xdr:row>
      <xdr:rowOff>218626</xdr:rowOff>
    </xdr:from>
    <xdr:to>
      <xdr:col>13</xdr:col>
      <xdr:colOff>826240</xdr:colOff>
      <xdr:row>16</xdr:row>
      <xdr:rowOff>759412</xdr:rowOff>
    </xdr:to>
    <xdr:pic>
      <xdr:nvPicPr>
        <xdr:cNvPr id="44" name="Graphic 43" descr="Power with solid fill">
          <a:extLst>
            <a:ext uri="{FF2B5EF4-FFF2-40B4-BE49-F238E27FC236}">
              <a16:creationId xmlns:a16="http://schemas.microsoft.com/office/drawing/2014/main" id="{B37B1C0B-B812-481C-A6FA-5FAFD6D502A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3829851"/>
          <a:ext cx="536976" cy="540786"/>
        </a:xfrm>
        <a:prstGeom prst="rect">
          <a:avLst/>
        </a:prstGeom>
      </xdr:spPr>
    </xdr:pic>
    <xdr:clientData/>
  </xdr:twoCellAnchor>
  <xdr:twoCellAnchor editAs="oneCell">
    <xdr:from>
      <xdr:col>13</xdr:col>
      <xdr:colOff>289264</xdr:colOff>
      <xdr:row>17</xdr:row>
      <xdr:rowOff>182908</xdr:rowOff>
    </xdr:from>
    <xdr:to>
      <xdr:col>13</xdr:col>
      <xdr:colOff>826240</xdr:colOff>
      <xdr:row>17</xdr:row>
      <xdr:rowOff>723694</xdr:rowOff>
    </xdr:to>
    <xdr:pic>
      <xdr:nvPicPr>
        <xdr:cNvPr id="45" name="Graphic 44" descr="Power with solid fill">
          <a:extLst>
            <a:ext uri="{FF2B5EF4-FFF2-40B4-BE49-F238E27FC236}">
              <a16:creationId xmlns:a16="http://schemas.microsoft.com/office/drawing/2014/main" id="{EF2CCD5E-FE22-4FE0-961E-C03C21F7773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4556133"/>
          <a:ext cx="536976" cy="540786"/>
        </a:xfrm>
        <a:prstGeom prst="rect">
          <a:avLst/>
        </a:prstGeom>
      </xdr:spPr>
    </xdr:pic>
    <xdr:clientData/>
  </xdr:twoCellAnchor>
  <xdr:twoCellAnchor editAs="oneCell">
    <xdr:from>
      <xdr:col>13</xdr:col>
      <xdr:colOff>289264</xdr:colOff>
      <xdr:row>19</xdr:row>
      <xdr:rowOff>492468</xdr:rowOff>
    </xdr:from>
    <xdr:to>
      <xdr:col>13</xdr:col>
      <xdr:colOff>826240</xdr:colOff>
      <xdr:row>19</xdr:row>
      <xdr:rowOff>1025634</xdr:rowOff>
    </xdr:to>
    <xdr:pic>
      <xdr:nvPicPr>
        <xdr:cNvPr id="46" name="Graphic 45" descr="Power with solid fill">
          <a:extLst>
            <a:ext uri="{FF2B5EF4-FFF2-40B4-BE49-F238E27FC236}">
              <a16:creationId xmlns:a16="http://schemas.microsoft.com/office/drawing/2014/main" id="{FA32C283-9127-45FE-8A10-90D30A603A5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5951543"/>
          <a:ext cx="536976" cy="533166"/>
        </a:xfrm>
        <a:prstGeom prst="rect">
          <a:avLst/>
        </a:prstGeom>
      </xdr:spPr>
    </xdr:pic>
    <xdr:clientData/>
  </xdr:twoCellAnchor>
  <xdr:twoCellAnchor editAs="oneCell">
    <xdr:from>
      <xdr:col>13</xdr:col>
      <xdr:colOff>289264</xdr:colOff>
      <xdr:row>20</xdr:row>
      <xdr:rowOff>242440</xdr:rowOff>
    </xdr:from>
    <xdr:to>
      <xdr:col>13</xdr:col>
      <xdr:colOff>826240</xdr:colOff>
      <xdr:row>21</xdr:row>
      <xdr:rowOff>13606</xdr:rowOff>
    </xdr:to>
    <xdr:pic>
      <xdr:nvPicPr>
        <xdr:cNvPr id="47" name="Graphic 46" descr="Power with solid fill">
          <a:extLst>
            <a:ext uri="{FF2B5EF4-FFF2-40B4-BE49-F238E27FC236}">
              <a16:creationId xmlns:a16="http://schemas.microsoft.com/office/drawing/2014/main" id="{924EB11D-F4BA-4277-9123-80ED6184880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 uri="{96DAC541-7B7A-43D3-8B79-37D633B846F1}">
              <asvg:svgBlip xmlns:asvg="http://schemas.microsoft.com/office/drawing/2016/SVG/main" r:embed="rId18"/>
            </a:ext>
          </a:extLst>
        </a:blip>
        <a:stretch>
          <a:fillRect/>
        </a:stretch>
      </xdr:blipFill>
      <xdr:spPr>
        <a:xfrm>
          <a:off x="22025314" y="16968340"/>
          <a:ext cx="536976" cy="533166"/>
        </a:xfrm>
        <a:prstGeom prst="rect">
          <a:avLst/>
        </a:prstGeom>
      </xdr:spPr>
    </xdr:pic>
    <xdr:clientData/>
  </xdr:twoCellAnchor>
  <xdr:twoCellAnchor editAs="oneCell">
    <xdr:from>
      <xdr:col>11</xdr:col>
      <xdr:colOff>290675</xdr:colOff>
      <xdr:row>26</xdr:row>
      <xdr:rowOff>556864</xdr:rowOff>
    </xdr:from>
    <xdr:to>
      <xdr:col>11</xdr:col>
      <xdr:colOff>862865</xdr:colOff>
      <xdr:row>27</xdr:row>
      <xdr:rowOff>506459</xdr:rowOff>
    </xdr:to>
    <xdr:pic>
      <xdr:nvPicPr>
        <xdr:cNvPr id="59" name="Graphic 58" descr="Clipboard Mixed with solid fill">
          <a:extLst>
            <a:ext uri="{FF2B5EF4-FFF2-40B4-BE49-F238E27FC236}">
              <a16:creationId xmlns:a16="http://schemas.microsoft.com/office/drawing/2014/main" id="{84919F7A-6906-44EF-A4B1-95FADD82ADCC}"/>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1076435"/>
          <a:ext cx="572190" cy="534702"/>
        </a:xfrm>
        <a:prstGeom prst="rect">
          <a:avLst/>
        </a:prstGeom>
      </xdr:spPr>
    </xdr:pic>
    <xdr:clientData/>
  </xdr:twoCellAnchor>
  <xdr:twoCellAnchor editAs="oneCell">
    <xdr:from>
      <xdr:col>11</xdr:col>
      <xdr:colOff>290675</xdr:colOff>
      <xdr:row>30</xdr:row>
      <xdr:rowOff>1693</xdr:rowOff>
    </xdr:from>
    <xdr:to>
      <xdr:col>11</xdr:col>
      <xdr:colOff>862865</xdr:colOff>
      <xdr:row>30</xdr:row>
      <xdr:rowOff>536395</xdr:rowOff>
    </xdr:to>
    <xdr:pic>
      <xdr:nvPicPr>
        <xdr:cNvPr id="60" name="Graphic 59" descr="Clipboard Mixed with solid fill">
          <a:extLst>
            <a:ext uri="{FF2B5EF4-FFF2-40B4-BE49-F238E27FC236}">
              <a16:creationId xmlns:a16="http://schemas.microsoft.com/office/drawing/2014/main" id="{6543B603-AC5B-4FDF-B086-1A9BE361926A}"/>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2929729"/>
          <a:ext cx="572190" cy="534702"/>
        </a:xfrm>
        <a:prstGeom prst="rect">
          <a:avLst/>
        </a:prstGeom>
      </xdr:spPr>
    </xdr:pic>
    <xdr:clientData/>
  </xdr:twoCellAnchor>
  <xdr:twoCellAnchor editAs="oneCell">
    <xdr:from>
      <xdr:col>11</xdr:col>
      <xdr:colOff>290675</xdr:colOff>
      <xdr:row>29</xdr:row>
      <xdr:rowOff>86057</xdr:rowOff>
    </xdr:from>
    <xdr:to>
      <xdr:col>11</xdr:col>
      <xdr:colOff>862865</xdr:colOff>
      <xdr:row>29</xdr:row>
      <xdr:rowOff>620759</xdr:rowOff>
    </xdr:to>
    <xdr:pic>
      <xdr:nvPicPr>
        <xdr:cNvPr id="61" name="Graphic 60" descr="Clipboard Mixed with solid fill">
          <a:extLst>
            <a:ext uri="{FF2B5EF4-FFF2-40B4-BE49-F238E27FC236}">
              <a16:creationId xmlns:a16="http://schemas.microsoft.com/office/drawing/2014/main" id="{F07000B2-12B8-4C0A-86E0-50CBD561FE3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2360950"/>
          <a:ext cx="572190" cy="534702"/>
        </a:xfrm>
        <a:prstGeom prst="rect">
          <a:avLst/>
        </a:prstGeom>
      </xdr:spPr>
    </xdr:pic>
    <xdr:clientData/>
  </xdr:twoCellAnchor>
  <xdr:twoCellAnchor editAs="oneCell">
    <xdr:from>
      <xdr:col>11</xdr:col>
      <xdr:colOff>290675</xdr:colOff>
      <xdr:row>25</xdr:row>
      <xdr:rowOff>7136</xdr:rowOff>
    </xdr:from>
    <xdr:to>
      <xdr:col>11</xdr:col>
      <xdr:colOff>862865</xdr:colOff>
      <xdr:row>25</xdr:row>
      <xdr:rowOff>541838</xdr:rowOff>
    </xdr:to>
    <xdr:pic>
      <xdr:nvPicPr>
        <xdr:cNvPr id="62" name="Graphic 61" descr="Clipboard Mixed with solid fill">
          <a:extLst>
            <a:ext uri="{FF2B5EF4-FFF2-40B4-BE49-F238E27FC236}">
              <a16:creationId xmlns:a16="http://schemas.microsoft.com/office/drawing/2014/main" id="{872DDC5D-4020-4119-B55C-AD9B74E92929}"/>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19968815"/>
          <a:ext cx="572190" cy="534702"/>
        </a:xfrm>
        <a:prstGeom prst="rect">
          <a:avLst/>
        </a:prstGeom>
      </xdr:spPr>
    </xdr:pic>
    <xdr:clientData/>
  </xdr:twoCellAnchor>
  <xdr:twoCellAnchor editAs="oneCell">
    <xdr:from>
      <xdr:col>11</xdr:col>
      <xdr:colOff>290675</xdr:colOff>
      <xdr:row>26</xdr:row>
      <xdr:rowOff>9859</xdr:rowOff>
    </xdr:from>
    <xdr:to>
      <xdr:col>11</xdr:col>
      <xdr:colOff>862865</xdr:colOff>
      <xdr:row>26</xdr:row>
      <xdr:rowOff>544561</xdr:rowOff>
    </xdr:to>
    <xdr:pic>
      <xdr:nvPicPr>
        <xdr:cNvPr id="63" name="Graphic 62" descr="Clipboard Mixed with solid fill">
          <a:extLst>
            <a:ext uri="{FF2B5EF4-FFF2-40B4-BE49-F238E27FC236}">
              <a16:creationId xmlns:a16="http://schemas.microsoft.com/office/drawing/2014/main" id="{80D2D1D4-1386-4724-933E-1DCDA10674B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0529430"/>
          <a:ext cx="572190" cy="534702"/>
        </a:xfrm>
        <a:prstGeom prst="rect">
          <a:avLst/>
        </a:prstGeom>
      </xdr:spPr>
    </xdr:pic>
    <xdr:clientData/>
  </xdr:twoCellAnchor>
  <xdr:twoCellAnchor editAs="oneCell">
    <xdr:from>
      <xdr:col>11</xdr:col>
      <xdr:colOff>290675</xdr:colOff>
      <xdr:row>23</xdr:row>
      <xdr:rowOff>390857</xdr:rowOff>
    </xdr:from>
    <xdr:to>
      <xdr:col>11</xdr:col>
      <xdr:colOff>862865</xdr:colOff>
      <xdr:row>24</xdr:row>
      <xdr:rowOff>530951</xdr:rowOff>
    </xdr:to>
    <xdr:pic>
      <xdr:nvPicPr>
        <xdr:cNvPr id="64" name="Graphic 63" descr="Clipboard Mixed with solid fill">
          <a:extLst>
            <a:ext uri="{FF2B5EF4-FFF2-40B4-BE49-F238E27FC236}">
              <a16:creationId xmlns:a16="http://schemas.microsoft.com/office/drawing/2014/main" id="{6E74E682-64DC-4607-B58F-D556AD27036E}"/>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19359214"/>
          <a:ext cx="572190" cy="534702"/>
        </a:xfrm>
        <a:prstGeom prst="rect">
          <a:avLst/>
        </a:prstGeom>
      </xdr:spPr>
    </xdr:pic>
    <xdr:clientData/>
  </xdr:twoCellAnchor>
  <xdr:twoCellAnchor editAs="oneCell">
    <xdr:from>
      <xdr:col>11</xdr:col>
      <xdr:colOff>290675</xdr:colOff>
      <xdr:row>31</xdr:row>
      <xdr:rowOff>18022</xdr:rowOff>
    </xdr:from>
    <xdr:to>
      <xdr:col>11</xdr:col>
      <xdr:colOff>862865</xdr:colOff>
      <xdr:row>31</xdr:row>
      <xdr:rowOff>552724</xdr:rowOff>
    </xdr:to>
    <xdr:pic>
      <xdr:nvPicPr>
        <xdr:cNvPr id="65" name="Graphic 64" descr="Clipboard Mixed with solid fill">
          <a:extLst>
            <a:ext uri="{FF2B5EF4-FFF2-40B4-BE49-F238E27FC236}">
              <a16:creationId xmlns:a16="http://schemas.microsoft.com/office/drawing/2014/main" id="{72513950-ED16-4224-AC84-1480F566097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3517558"/>
          <a:ext cx="572190" cy="534702"/>
        </a:xfrm>
        <a:prstGeom prst="rect">
          <a:avLst/>
        </a:prstGeom>
      </xdr:spPr>
    </xdr:pic>
    <xdr:clientData/>
  </xdr:twoCellAnchor>
  <xdr:twoCellAnchor editAs="oneCell">
    <xdr:from>
      <xdr:col>11</xdr:col>
      <xdr:colOff>290675</xdr:colOff>
      <xdr:row>32</xdr:row>
      <xdr:rowOff>7136</xdr:rowOff>
    </xdr:from>
    <xdr:to>
      <xdr:col>11</xdr:col>
      <xdr:colOff>862865</xdr:colOff>
      <xdr:row>32</xdr:row>
      <xdr:rowOff>541838</xdr:rowOff>
    </xdr:to>
    <xdr:pic>
      <xdr:nvPicPr>
        <xdr:cNvPr id="66" name="Graphic 65" descr="Clipboard Mixed with solid fill">
          <a:extLst>
            <a:ext uri="{FF2B5EF4-FFF2-40B4-BE49-F238E27FC236}">
              <a16:creationId xmlns:a16="http://schemas.microsoft.com/office/drawing/2014/main" id="{6232B027-35F2-40DF-A732-833212F1DCDD}"/>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4118993"/>
          <a:ext cx="572190" cy="534702"/>
        </a:xfrm>
        <a:prstGeom prst="rect">
          <a:avLst/>
        </a:prstGeom>
      </xdr:spPr>
    </xdr:pic>
    <xdr:clientData/>
  </xdr:twoCellAnchor>
  <xdr:twoCellAnchor editAs="oneCell">
    <xdr:from>
      <xdr:col>11</xdr:col>
      <xdr:colOff>290675</xdr:colOff>
      <xdr:row>32</xdr:row>
      <xdr:rowOff>567750</xdr:rowOff>
    </xdr:from>
    <xdr:to>
      <xdr:col>11</xdr:col>
      <xdr:colOff>862865</xdr:colOff>
      <xdr:row>34</xdr:row>
      <xdr:rowOff>13880</xdr:rowOff>
    </xdr:to>
    <xdr:pic>
      <xdr:nvPicPr>
        <xdr:cNvPr id="67" name="Graphic 66" descr="Clipboard Mixed with solid fill">
          <a:extLst>
            <a:ext uri="{FF2B5EF4-FFF2-40B4-BE49-F238E27FC236}">
              <a16:creationId xmlns:a16="http://schemas.microsoft.com/office/drawing/2014/main" id="{B204C229-6805-424D-B885-DA7BD5E74AD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19925782" y="24679607"/>
          <a:ext cx="572190" cy="53470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celine Overduin" id="{C9B6D367-3657-47C4-9B94-EB57A26498FC}" userId="S::m.overduin@fncaustralia.com.au::3e736dc1-74a1-40e6-bc83-14de295b4de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24050-C245-461A-898A-7E0EF69ADF28}" name="Table1" displayName="Table1" ref="B2:B4" totalsRowShown="0">
  <autoFilter ref="B2:B4" xr:uid="{85B24050-C245-461A-898A-7E0EF69ADF28}"/>
  <tableColumns count="1">
    <tableColumn id="1" xr3:uid="{FA59F31E-8C5C-4E2A-AD54-6D360FFF01B5}" name="Respons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B69672-EF07-4111-97AD-9A7A52B1219E}" name="Table2" displayName="Table2" ref="D2:D7" totalsRowShown="0">
  <autoFilter ref="D2:D7" xr:uid="{40B69672-EF07-4111-97AD-9A7A52B1219E}"/>
  <tableColumns count="1">
    <tableColumn id="1" xr3:uid="{6E2CA090-47C9-44F0-8E3A-B16128EACDD6}" name="Vessel typ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2-06-30T20:04:33.29" personId="{C9B6D367-3657-47C4-9B94-EB57A26498FC}" id="{4F707CF4-C4EA-46CE-AC36-2B49257128B5}">
    <text>Sheet will be locked and hidden.</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2-06-30T20:04:52.72" personId="{C9B6D367-3657-47C4-9B94-EB57A26498FC}" id="{B3A2294E-06F9-407B-B63A-FE1DAB631526}">
    <text>Sheet will be locked and hidden.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337C0-B1E4-497D-B32D-39B956D4940A}">
  <sheetPr>
    <tabColor rgb="FFE3ECE9"/>
  </sheetPr>
  <dimension ref="B2:G13"/>
  <sheetViews>
    <sheetView showGridLines="0" showRowColHeaders="0" zoomScale="85" zoomScaleNormal="85" workbookViewId="0">
      <selection activeCell="B10" sqref="B10"/>
    </sheetView>
  </sheetViews>
  <sheetFormatPr defaultRowHeight="15" x14ac:dyDescent="0.25"/>
  <cols>
    <col min="2" max="2" width="31" customWidth="1"/>
    <col min="3" max="3" width="116" customWidth="1"/>
    <col min="4" max="4" width="1" customWidth="1"/>
    <col min="5" max="5" width="140.7109375" customWidth="1"/>
    <col min="6" max="6" width="121.28515625" customWidth="1"/>
    <col min="7" max="7" width="38.140625" customWidth="1"/>
  </cols>
  <sheetData>
    <row r="2" spans="2:7" ht="31.5" x14ac:dyDescent="0.5">
      <c r="B2" s="181" t="s">
        <v>869</v>
      </c>
      <c r="C2" s="181"/>
      <c r="D2" s="161"/>
    </row>
    <row r="3" spans="2:7" ht="26.25" x14ac:dyDescent="0.4">
      <c r="B3" s="179" t="s">
        <v>874</v>
      </c>
      <c r="C3" s="180"/>
      <c r="D3" s="163"/>
      <c r="E3" s="172" t="s">
        <v>871</v>
      </c>
    </row>
    <row r="4" spans="2:7" ht="42" customHeight="1" x14ac:dyDescent="0.25">
      <c r="B4" s="184" t="s">
        <v>886</v>
      </c>
      <c r="C4" s="185"/>
      <c r="D4" s="164"/>
      <c r="E4" s="186" t="s">
        <v>935</v>
      </c>
      <c r="G4" s="125"/>
    </row>
    <row r="5" spans="2:7" ht="18.75" x14ac:dyDescent="0.3">
      <c r="B5" s="179" t="s">
        <v>870</v>
      </c>
      <c r="C5" s="180"/>
      <c r="D5" s="162"/>
      <c r="E5" s="187"/>
      <c r="G5" s="125"/>
    </row>
    <row r="6" spans="2:7" ht="108" customHeight="1" x14ac:dyDescent="0.25">
      <c r="B6" s="182" t="s">
        <v>887</v>
      </c>
      <c r="C6" s="183"/>
      <c r="D6" s="165"/>
      <c r="E6" s="188"/>
      <c r="G6" s="125"/>
    </row>
    <row r="7" spans="2:7" ht="4.5" customHeight="1" x14ac:dyDescent="0.25">
      <c r="B7" s="169"/>
      <c r="C7" s="170"/>
      <c r="D7" s="167"/>
      <c r="E7" s="168"/>
      <c r="G7" s="125"/>
    </row>
    <row r="8" spans="2:7" ht="18.75" x14ac:dyDescent="0.3">
      <c r="B8" s="179" t="s">
        <v>374</v>
      </c>
      <c r="C8" s="180"/>
      <c r="D8" s="166"/>
      <c r="E8" s="173" t="s">
        <v>930</v>
      </c>
    </row>
    <row r="9" spans="2:7" ht="84.75" customHeight="1" x14ac:dyDescent="0.25">
      <c r="B9" s="147" t="s">
        <v>811</v>
      </c>
      <c r="C9" s="174" t="s">
        <v>928</v>
      </c>
      <c r="D9" s="171"/>
      <c r="E9" s="176" t="s">
        <v>927</v>
      </c>
    </row>
    <row r="10" spans="2:7" ht="105" x14ac:dyDescent="0.25">
      <c r="B10" s="147" t="s">
        <v>872</v>
      </c>
      <c r="C10" s="174" t="s">
        <v>934</v>
      </c>
      <c r="D10" s="171"/>
      <c r="E10" s="176" t="s">
        <v>933</v>
      </c>
    </row>
    <row r="11" spans="2:7" ht="45" x14ac:dyDescent="0.25">
      <c r="B11" s="148" t="s">
        <v>880</v>
      </c>
      <c r="C11" s="175" t="s">
        <v>931</v>
      </c>
      <c r="D11" s="171"/>
      <c r="E11" s="177" t="s">
        <v>929</v>
      </c>
    </row>
    <row r="12" spans="2:7" ht="75" x14ac:dyDescent="0.25">
      <c r="B12" s="149" t="s">
        <v>879</v>
      </c>
      <c r="C12" s="175" t="s">
        <v>932</v>
      </c>
      <c r="D12" s="171"/>
      <c r="E12" s="178"/>
    </row>
    <row r="13" spans="2:7" x14ac:dyDescent="0.25">
      <c r="D13" s="27"/>
      <c r="E13" s="27"/>
    </row>
  </sheetData>
  <sheetProtection algorithmName="SHA-512" hashValue="+y0XXLLhY3lTrpddBq8K5b2/LZuCGrTSB3VUC08IcpX8Z2N4nnRuLQMw5UWaM64NrO+YAOPjjLNf/A5QnGhOKw==" saltValue="Jk7OrMgzdhq4rP/V/rtYMA==" spinCount="100000" sheet="1" objects="1" scenarios="1"/>
  <mergeCells count="8">
    <mergeCell ref="E11:E12"/>
    <mergeCell ref="B3:C3"/>
    <mergeCell ref="B5:C5"/>
    <mergeCell ref="B2:C2"/>
    <mergeCell ref="B6:C6"/>
    <mergeCell ref="B8:C8"/>
    <mergeCell ref="B4:C4"/>
    <mergeCell ref="E4:E6"/>
  </mergeCells>
  <hyperlinks>
    <hyperlink ref="B9" location="'Enabling Framework'!A1" display="Enabling Framework" xr:uid="{01941637-3D77-4094-B9F8-922A65634CAE}"/>
    <hyperlink ref="B10" location="'Scenario Definition'!A1" display="Scenario Definition" xr:uid="{A511880F-8FBA-4F03-B7AD-653890583AB1}"/>
    <hyperlink ref="B11" location="'Framework Application'!A1" display="Framework Application" xr:uid="{99B38DDE-8CF6-471D-92AE-C887FDB8D159}"/>
    <hyperlink ref="B12" location="'COLREGs Applicability'!A1" display="COLREGs Applicability" xr:uid="{070470BA-3291-49B9-A7E3-8CF5D36D6E87}"/>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8988B-BFCB-4048-BA1A-3FDE066FDF46}">
  <sheetPr>
    <tabColor rgb="FF7CA295"/>
    <pageSetUpPr fitToPage="1"/>
  </sheetPr>
  <dimension ref="B1:N41"/>
  <sheetViews>
    <sheetView showGridLines="0" showRowColHeaders="0" zoomScale="85" zoomScaleNormal="85" workbookViewId="0">
      <pane xSplit="4" ySplit="3" topLeftCell="E4" activePane="bottomRight" state="frozen"/>
      <selection activeCell="F11" sqref="F11"/>
      <selection pane="topRight" activeCell="F11" sqref="F11"/>
      <selection pane="bottomLeft" activeCell="F11" sqref="F11"/>
      <selection pane="bottomRight" activeCell="H8" sqref="H8"/>
    </sheetView>
  </sheetViews>
  <sheetFormatPr defaultColWidth="8.85546875" defaultRowHeight="15" x14ac:dyDescent="0.25"/>
  <cols>
    <col min="1" max="1" width="3.7109375" style="26" customWidth="1"/>
    <col min="2" max="2" width="13.140625" style="73" customWidth="1"/>
    <col min="3" max="3" width="19.28515625" style="26" customWidth="1"/>
    <col min="4" max="4" width="45.7109375" style="26" customWidth="1"/>
    <col min="5" max="5" width="14.28515625" style="77" customWidth="1"/>
    <col min="6" max="6" width="22.85546875" style="74" customWidth="1"/>
    <col min="7" max="7" width="43.85546875" style="75" customWidth="1"/>
    <col min="8" max="8" width="38.85546875" style="75" customWidth="1"/>
    <col min="9" max="9" width="37.7109375" style="75" customWidth="1"/>
    <col min="10" max="10" width="31.28515625" style="76" customWidth="1"/>
    <col min="11" max="11" width="23.85546875" customWidth="1"/>
    <col min="12" max="14" width="15.7109375" customWidth="1"/>
    <col min="15" max="16384" width="8.85546875" style="26"/>
  </cols>
  <sheetData>
    <row r="1" spans="2:14" ht="22.5" customHeight="1" thickBot="1" x14ac:dyDescent="0.3">
      <c r="B1" s="143"/>
      <c r="C1" s="144"/>
      <c r="D1" s="144"/>
      <c r="E1" s="145"/>
    </row>
    <row r="2" spans="2:14" ht="63" customHeight="1" thickBot="1" x14ac:dyDescent="0.25">
      <c r="B2" s="204" t="s">
        <v>0</v>
      </c>
      <c r="C2" s="205"/>
      <c r="D2" s="206"/>
      <c r="G2" s="205" t="s">
        <v>862</v>
      </c>
      <c r="H2" s="205"/>
      <c r="I2" s="206"/>
      <c r="J2" s="207" t="s">
        <v>809</v>
      </c>
      <c r="K2" s="150" t="s">
        <v>793</v>
      </c>
      <c r="L2" s="194" t="s">
        <v>810</v>
      </c>
      <c r="M2" s="195"/>
      <c r="N2" s="195"/>
    </row>
    <row r="3" spans="2:14" ht="54" customHeight="1" thickBot="1" x14ac:dyDescent="0.25">
      <c r="B3" s="78" t="s">
        <v>3</v>
      </c>
      <c r="C3" s="79" t="s">
        <v>5</v>
      </c>
      <c r="D3" s="79" t="s">
        <v>723</v>
      </c>
      <c r="E3" s="98" t="s">
        <v>724</v>
      </c>
      <c r="F3" s="81" t="s">
        <v>725</v>
      </c>
      <c r="G3" s="82" t="s">
        <v>347</v>
      </c>
      <c r="H3" s="82" t="s">
        <v>348</v>
      </c>
      <c r="I3" s="82" t="s">
        <v>349</v>
      </c>
      <c r="J3" s="208"/>
      <c r="K3" s="83" t="s">
        <v>787</v>
      </c>
      <c r="L3" s="80" t="s">
        <v>817</v>
      </c>
      <c r="M3" s="80" t="s">
        <v>682</v>
      </c>
      <c r="N3" s="80" t="s">
        <v>683</v>
      </c>
    </row>
    <row r="4" spans="2:14" ht="25.5" thickTop="1" thickBot="1" x14ac:dyDescent="0.25">
      <c r="B4" s="196" t="s">
        <v>726</v>
      </c>
      <c r="C4" s="84" t="s">
        <v>15</v>
      </c>
      <c r="D4" s="84" t="s">
        <v>727</v>
      </c>
      <c r="E4" s="123"/>
      <c r="F4" s="120"/>
      <c r="G4" s="85"/>
      <c r="H4" s="85"/>
      <c r="I4" s="85"/>
      <c r="J4" s="85"/>
      <c r="K4" s="85"/>
      <c r="L4" s="86"/>
      <c r="M4" s="86"/>
      <c r="N4" s="86"/>
    </row>
    <row r="5" spans="2:14" ht="25.5" customHeight="1" thickTop="1" thickBot="1" x14ac:dyDescent="0.25">
      <c r="B5" s="197"/>
      <c r="C5" s="84" t="s">
        <v>29</v>
      </c>
      <c r="D5" s="84" t="s">
        <v>728</v>
      </c>
      <c r="E5" s="124" t="s">
        <v>729</v>
      </c>
      <c r="F5" s="120"/>
      <c r="G5" s="85"/>
      <c r="H5" s="85"/>
      <c r="I5" s="85"/>
      <c r="J5" s="85"/>
      <c r="K5" s="85"/>
      <c r="L5" s="86"/>
      <c r="M5" s="86"/>
      <c r="N5" s="86"/>
    </row>
    <row r="6" spans="2:14" ht="60" customHeight="1" thickTop="1" thickBot="1" x14ac:dyDescent="0.25">
      <c r="B6" s="198"/>
      <c r="C6" s="84" t="s">
        <v>33</v>
      </c>
      <c r="D6" s="84" t="s">
        <v>730</v>
      </c>
      <c r="E6" s="124" t="s">
        <v>729</v>
      </c>
      <c r="F6" s="120"/>
      <c r="G6" s="88" t="s">
        <v>788</v>
      </c>
      <c r="H6" s="88" t="s">
        <v>794</v>
      </c>
      <c r="I6" s="88"/>
      <c r="J6" s="128" t="s">
        <v>795</v>
      </c>
      <c r="K6" s="95" t="s">
        <v>875</v>
      </c>
      <c r="L6" s="104"/>
      <c r="M6" s="104"/>
      <c r="N6" s="99"/>
    </row>
    <row r="7" spans="2:14" ht="28.15" customHeight="1" thickTop="1" thickBot="1" x14ac:dyDescent="0.25">
      <c r="B7" s="189" t="s">
        <v>731</v>
      </c>
      <c r="C7" s="89" t="s">
        <v>59</v>
      </c>
      <c r="D7" s="89" t="s">
        <v>732</v>
      </c>
      <c r="E7" s="124" t="s">
        <v>729</v>
      </c>
      <c r="F7" s="120"/>
      <c r="G7" s="85"/>
      <c r="H7" s="85"/>
      <c r="I7" s="85"/>
      <c r="J7" s="85"/>
      <c r="K7" s="85"/>
      <c r="L7" s="86"/>
      <c r="M7" s="86"/>
      <c r="N7" s="86"/>
    </row>
    <row r="8" spans="2:14" ht="121.5" thickTop="1" thickBot="1" x14ac:dyDescent="0.25">
      <c r="B8" s="190"/>
      <c r="C8" s="84" t="s">
        <v>64</v>
      </c>
      <c r="D8" s="84" t="s">
        <v>733</v>
      </c>
      <c r="E8" s="124" t="s">
        <v>729</v>
      </c>
      <c r="F8" s="120"/>
      <c r="G8" s="88" t="s">
        <v>734</v>
      </c>
      <c r="H8" s="88" t="s">
        <v>848</v>
      </c>
      <c r="I8" s="88"/>
      <c r="J8" s="192" t="s">
        <v>795</v>
      </c>
      <c r="K8" s="95" t="s">
        <v>819</v>
      </c>
      <c r="L8" s="104"/>
      <c r="M8" s="104"/>
      <c r="N8" s="99"/>
    </row>
    <row r="9" spans="2:14" ht="123" customHeight="1" thickTop="1" thickBot="1" x14ac:dyDescent="0.25">
      <c r="B9" s="190"/>
      <c r="C9" s="89" t="s">
        <v>67</v>
      </c>
      <c r="D9" s="89" t="s">
        <v>735</v>
      </c>
      <c r="E9" s="124" t="s">
        <v>729</v>
      </c>
      <c r="F9" s="120"/>
      <c r="G9" s="88" t="s">
        <v>899</v>
      </c>
      <c r="H9" s="88" t="s">
        <v>796</v>
      </c>
      <c r="I9" s="88" t="s">
        <v>737</v>
      </c>
      <c r="J9" s="193"/>
      <c r="K9" s="95" t="s">
        <v>820</v>
      </c>
      <c r="L9" s="104"/>
      <c r="M9" s="104"/>
      <c r="N9" s="104"/>
    </row>
    <row r="10" spans="2:14" ht="60" customHeight="1" thickTop="1" thickBot="1" x14ac:dyDescent="0.25">
      <c r="B10" s="190"/>
      <c r="C10" s="84" t="s">
        <v>70</v>
      </c>
      <c r="D10" s="84" t="s">
        <v>738</v>
      </c>
      <c r="E10" s="124" t="s">
        <v>729</v>
      </c>
      <c r="F10" s="120"/>
      <c r="G10" s="88" t="s">
        <v>789</v>
      </c>
      <c r="H10" s="88" t="s">
        <v>797</v>
      </c>
      <c r="I10" s="88"/>
      <c r="J10" s="193"/>
      <c r="K10" s="95" t="s">
        <v>818</v>
      </c>
      <c r="L10" s="104"/>
      <c r="M10" s="104"/>
      <c r="N10" s="99"/>
    </row>
    <row r="11" spans="2:14" ht="117" customHeight="1" thickTop="1" thickBot="1" x14ac:dyDescent="0.25">
      <c r="B11" s="190"/>
      <c r="C11" s="84" t="s">
        <v>79</v>
      </c>
      <c r="D11" s="84" t="s">
        <v>739</v>
      </c>
      <c r="E11" s="124" t="s">
        <v>729</v>
      </c>
      <c r="F11" s="120"/>
      <c r="G11" s="88" t="s">
        <v>788</v>
      </c>
      <c r="H11" s="88" t="s">
        <v>849</v>
      </c>
      <c r="I11" s="88" t="s">
        <v>863</v>
      </c>
      <c r="J11" s="200"/>
      <c r="K11" s="95" t="s">
        <v>818</v>
      </c>
      <c r="L11" s="99"/>
      <c r="M11" s="104"/>
      <c r="N11" s="104"/>
    </row>
    <row r="12" spans="2:14" ht="103.5" customHeight="1" thickTop="1" thickBot="1" x14ac:dyDescent="0.25">
      <c r="B12" s="190"/>
      <c r="C12" s="84" t="s">
        <v>90</v>
      </c>
      <c r="D12" s="84" t="s">
        <v>740</v>
      </c>
      <c r="E12" s="124" t="s">
        <v>729</v>
      </c>
      <c r="F12" s="90" t="s">
        <v>92</v>
      </c>
      <c r="G12" s="88" t="s">
        <v>790</v>
      </c>
      <c r="H12" s="88" t="s">
        <v>850</v>
      </c>
      <c r="I12" s="88" t="s">
        <v>851</v>
      </c>
      <c r="J12" s="93" t="s">
        <v>889</v>
      </c>
      <c r="K12" s="95"/>
      <c r="L12" s="104"/>
      <c r="M12" s="104"/>
      <c r="N12" s="104"/>
    </row>
    <row r="13" spans="2:14" ht="141.75" customHeight="1" thickTop="1" thickBot="1" x14ac:dyDescent="0.25">
      <c r="B13" s="191"/>
      <c r="C13" s="84" t="s">
        <v>100</v>
      </c>
      <c r="D13" s="84" t="s">
        <v>742</v>
      </c>
      <c r="E13" s="124" t="s">
        <v>729</v>
      </c>
      <c r="F13" s="90" t="s">
        <v>102</v>
      </c>
      <c r="G13" s="88" t="s">
        <v>798</v>
      </c>
      <c r="H13" s="88" t="s">
        <v>799</v>
      </c>
      <c r="I13" s="88" t="s">
        <v>800</v>
      </c>
      <c r="J13" s="93" t="s">
        <v>801</v>
      </c>
      <c r="K13" s="95"/>
      <c r="L13" s="99"/>
      <c r="M13" s="104"/>
      <c r="N13" s="104"/>
    </row>
    <row r="14" spans="2:14" ht="25.5" customHeight="1" thickTop="1" thickBot="1" x14ac:dyDescent="0.25">
      <c r="B14" s="196" t="s">
        <v>743</v>
      </c>
      <c r="C14" s="84" t="s">
        <v>120</v>
      </c>
      <c r="D14" s="84" t="s">
        <v>744</v>
      </c>
      <c r="E14" s="124" t="s">
        <v>745</v>
      </c>
      <c r="F14" s="120"/>
      <c r="G14" s="85"/>
      <c r="H14" s="85"/>
      <c r="I14" s="85"/>
      <c r="J14" s="85"/>
      <c r="K14" s="85"/>
      <c r="L14" s="86"/>
      <c r="M14" s="86"/>
      <c r="N14" s="86"/>
    </row>
    <row r="15" spans="2:14" ht="60.6" customHeight="1" thickTop="1" thickBot="1" x14ac:dyDescent="0.25">
      <c r="B15" s="197"/>
      <c r="C15" s="84" t="s">
        <v>122</v>
      </c>
      <c r="D15" s="84" t="s">
        <v>746</v>
      </c>
      <c r="E15" s="124" t="s">
        <v>745</v>
      </c>
      <c r="F15" s="91" t="s">
        <v>802</v>
      </c>
      <c r="G15" s="88" t="s">
        <v>852</v>
      </c>
      <c r="H15" s="88" t="s">
        <v>853</v>
      </c>
      <c r="I15" s="88" t="s">
        <v>747</v>
      </c>
      <c r="J15" s="127" t="s">
        <v>890</v>
      </c>
      <c r="K15" s="95"/>
      <c r="L15" s="99"/>
      <c r="M15" s="99"/>
      <c r="N15" s="99"/>
    </row>
    <row r="16" spans="2:14" ht="60" customHeight="1" thickTop="1" thickBot="1" x14ac:dyDescent="0.25">
      <c r="B16" s="197"/>
      <c r="C16" s="84" t="s">
        <v>129</v>
      </c>
      <c r="D16" s="84" t="s">
        <v>748</v>
      </c>
      <c r="E16" s="124" t="s">
        <v>745</v>
      </c>
      <c r="F16" s="120"/>
      <c r="G16" s="88" t="s">
        <v>791</v>
      </c>
      <c r="H16" s="88" t="s">
        <v>896</v>
      </c>
      <c r="I16" s="88" t="s">
        <v>804</v>
      </c>
      <c r="J16" s="199" t="s">
        <v>795</v>
      </c>
      <c r="K16" s="95" t="s">
        <v>819</v>
      </c>
      <c r="L16" s="99"/>
      <c r="M16" s="104"/>
      <c r="N16" s="104"/>
    </row>
    <row r="17" spans="2:14" ht="60" customHeight="1" thickTop="1" thickBot="1" x14ac:dyDescent="0.25">
      <c r="B17" s="197"/>
      <c r="C17" s="84" t="s">
        <v>135</v>
      </c>
      <c r="D17" s="84" t="s">
        <v>749</v>
      </c>
      <c r="E17" s="124" t="s">
        <v>745</v>
      </c>
      <c r="F17" s="120"/>
      <c r="G17" s="88" t="s">
        <v>791</v>
      </c>
      <c r="H17" s="88" t="s">
        <v>897</v>
      </c>
      <c r="I17" s="88" t="s">
        <v>888</v>
      </c>
      <c r="J17" s="193"/>
      <c r="K17" s="95" t="s">
        <v>819</v>
      </c>
      <c r="L17" s="99"/>
      <c r="M17" s="104"/>
      <c r="N17" s="104"/>
    </row>
    <row r="18" spans="2:14" ht="60" customHeight="1" thickTop="1" thickBot="1" x14ac:dyDescent="0.25">
      <c r="B18" s="197"/>
      <c r="C18" s="84" t="s">
        <v>140</v>
      </c>
      <c r="D18" s="84" t="s">
        <v>751</v>
      </c>
      <c r="E18" s="124" t="s">
        <v>745</v>
      </c>
      <c r="F18" s="120"/>
      <c r="G18" s="88" t="s">
        <v>791</v>
      </c>
      <c r="H18" s="88" t="s">
        <v>856</v>
      </c>
      <c r="I18" s="88" t="s">
        <v>747</v>
      </c>
      <c r="J18" s="200"/>
      <c r="K18" s="95"/>
      <c r="L18" s="99"/>
      <c r="M18" s="104"/>
      <c r="N18" s="104"/>
    </row>
    <row r="19" spans="2:14" ht="25.5" thickTop="1" thickBot="1" x14ac:dyDescent="0.25">
      <c r="B19" s="197"/>
      <c r="C19" s="84" t="s">
        <v>143</v>
      </c>
      <c r="D19" s="84" t="s">
        <v>752</v>
      </c>
      <c r="E19" s="124" t="s">
        <v>745</v>
      </c>
      <c r="F19" s="120"/>
      <c r="G19" s="85"/>
      <c r="H19" s="85"/>
      <c r="I19" s="85"/>
      <c r="J19" s="85"/>
      <c r="K19" s="85"/>
      <c r="L19" s="86"/>
      <c r="M19" s="86"/>
      <c r="N19" s="86"/>
    </row>
    <row r="20" spans="2:14" ht="99.75" customHeight="1" thickTop="1" thickBot="1" x14ac:dyDescent="0.25">
      <c r="B20" s="197"/>
      <c r="C20" s="84" t="s">
        <v>146</v>
      </c>
      <c r="D20" s="84" t="s">
        <v>753</v>
      </c>
      <c r="E20" s="124" t="s">
        <v>745</v>
      </c>
      <c r="F20" s="120"/>
      <c r="G20" s="88" t="s">
        <v>792</v>
      </c>
      <c r="H20" s="88" t="s">
        <v>805</v>
      </c>
      <c r="I20" s="88" t="s">
        <v>898</v>
      </c>
      <c r="J20" s="201" t="s">
        <v>795</v>
      </c>
      <c r="K20" s="95" t="s">
        <v>818</v>
      </c>
      <c r="L20" s="99"/>
      <c r="M20" s="104"/>
      <c r="N20" s="104"/>
    </row>
    <row r="21" spans="2:14" ht="60" customHeight="1" thickTop="1" thickBot="1" x14ac:dyDescent="0.25">
      <c r="B21" s="198"/>
      <c r="C21" s="84" t="s">
        <v>153</v>
      </c>
      <c r="D21" s="84" t="s">
        <v>754</v>
      </c>
      <c r="E21" s="124" t="s">
        <v>745</v>
      </c>
      <c r="F21" s="120"/>
      <c r="G21" s="88" t="s">
        <v>788</v>
      </c>
      <c r="H21" s="88" t="s">
        <v>858</v>
      </c>
      <c r="I21" s="88" t="s">
        <v>747</v>
      </c>
      <c r="J21" s="202"/>
      <c r="K21" s="95"/>
      <c r="L21" s="99"/>
      <c r="M21" s="104"/>
      <c r="N21" s="104"/>
    </row>
    <row r="22" spans="2:14" ht="85.5" thickTop="1" thickBot="1" x14ac:dyDescent="0.25">
      <c r="B22" s="115" t="s">
        <v>755</v>
      </c>
      <c r="C22" s="92" t="s">
        <v>168</v>
      </c>
      <c r="D22" s="92" t="s">
        <v>756</v>
      </c>
      <c r="E22" s="124" t="s">
        <v>757</v>
      </c>
      <c r="F22" s="120"/>
      <c r="G22" s="88" t="s">
        <v>902</v>
      </c>
      <c r="H22" s="160" t="s">
        <v>903</v>
      </c>
      <c r="I22" s="160" t="s">
        <v>859</v>
      </c>
      <c r="J22" s="203"/>
      <c r="K22" s="95"/>
      <c r="L22" s="104"/>
      <c r="M22" s="104"/>
      <c r="N22" s="104"/>
    </row>
    <row r="23" spans="2:14" ht="49.5" thickTop="1" thickBot="1" x14ac:dyDescent="0.25">
      <c r="B23" s="189" t="s">
        <v>758</v>
      </c>
      <c r="C23" s="89" t="s">
        <v>178</v>
      </c>
      <c r="D23" s="89" t="s">
        <v>759</v>
      </c>
      <c r="E23" s="124" t="s">
        <v>757</v>
      </c>
      <c r="F23" s="120"/>
      <c r="G23" s="85"/>
      <c r="H23" s="85"/>
      <c r="I23" s="85"/>
      <c r="J23" s="85"/>
      <c r="K23" s="85"/>
      <c r="L23" s="86"/>
      <c r="M23" s="86"/>
      <c r="N23" s="86"/>
    </row>
    <row r="24" spans="2:14" ht="30.75" customHeight="1" thickTop="1" thickBot="1" x14ac:dyDescent="0.25">
      <c r="B24" s="190"/>
      <c r="C24" s="84" t="s">
        <v>185</v>
      </c>
      <c r="D24" s="84" t="s">
        <v>760</v>
      </c>
      <c r="E24" s="120"/>
      <c r="F24" s="120"/>
      <c r="G24" s="85"/>
      <c r="H24" s="85"/>
      <c r="I24" s="85"/>
      <c r="J24" s="85"/>
      <c r="K24" s="85"/>
      <c r="L24" s="86"/>
      <c r="M24" s="86"/>
      <c r="N24" s="86"/>
    </row>
    <row r="25" spans="2:14" ht="47.25" customHeight="1" thickTop="1" thickBot="1" x14ac:dyDescent="0.25">
      <c r="B25" s="190"/>
      <c r="C25" s="84" t="s">
        <v>193</v>
      </c>
      <c r="D25" s="84" t="s">
        <v>761</v>
      </c>
      <c r="E25" s="124" t="s">
        <v>757</v>
      </c>
      <c r="F25" s="120"/>
      <c r="G25" s="85"/>
      <c r="H25" s="85"/>
      <c r="I25" s="85"/>
      <c r="J25" s="122" t="s">
        <v>806</v>
      </c>
      <c r="K25" s="100"/>
      <c r="L25" s="117"/>
      <c r="M25" s="117"/>
      <c r="N25" s="117"/>
    </row>
    <row r="26" spans="2:14" ht="43.5" customHeight="1" thickTop="1" thickBot="1" x14ac:dyDescent="0.25">
      <c r="B26" s="190"/>
      <c r="C26" s="84" t="s">
        <v>204</v>
      </c>
      <c r="D26" s="84" t="s">
        <v>762</v>
      </c>
      <c r="E26" s="124" t="s">
        <v>757</v>
      </c>
      <c r="F26" s="120"/>
      <c r="G26" s="85"/>
      <c r="H26" s="85"/>
      <c r="I26" s="85"/>
      <c r="J26" s="122" t="s">
        <v>806</v>
      </c>
      <c r="K26" s="100"/>
      <c r="L26" s="117"/>
      <c r="M26" s="117"/>
      <c r="N26" s="117"/>
    </row>
    <row r="27" spans="2:14" ht="46.5" customHeight="1" thickTop="1" thickBot="1" x14ac:dyDescent="0.25">
      <c r="B27" s="190"/>
      <c r="C27" s="84" t="s">
        <v>213</v>
      </c>
      <c r="D27" s="84" t="s">
        <v>763</v>
      </c>
      <c r="E27" s="124" t="s">
        <v>757</v>
      </c>
      <c r="F27" s="91" t="s">
        <v>764</v>
      </c>
      <c r="G27" s="85"/>
      <c r="H27" s="85"/>
      <c r="I27" s="85"/>
      <c r="J27" s="122" t="s">
        <v>806</v>
      </c>
      <c r="K27" s="100"/>
      <c r="L27" s="117"/>
      <c r="M27" s="117"/>
      <c r="N27" s="117"/>
    </row>
    <row r="28" spans="2:14" ht="42.75" customHeight="1" thickTop="1" thickBot="1" x14ac:dyDescent="0.25">
      <c r="B28" s="190"/>
      <c r="C28" s="84" t="s">
        <v>229</v>
      </c>
      <c r="D28" s="84" t="s">
        <v>765</v>
      </c>
      <c r="E28" s="124" t="s">
        <v>757</v>
      </c>
      <c r="F28" s="91" t="s">
        <v>766</v>
      </c>
      <c r="G28" s="85"/>
      <c r="H28" s="85"/>
      <c r="I28" s="85"/>
      <c r="J28" s="122" t="s">
        <v>806</v>
      </c>
      <c r="K28" s="100"/>
      <c r="L28" s="117"/>
      <c r="M28" s="117"/>
      <c r="N28" s="117"/>
    </row>
    <row r="29" spans="2:14" ht="49.15" customHeight="1" thickTop="1" thickBot="1" x14ac:dyDescent="0.25">
      <c r="B29" s="190"/>
      <c r="C29" s="84" t="s">
        <v>238</v>
      </c>
      <c r="D29" s="84" t="s">
        <v>767</v>
      </c>
      <c r="E29" s="124" t="s">
        <v>757</v>
      </c>
      <c r="F29" s="91" t="s">
        <v>768</v>
      </c>
      <c r="G29" s="85"/>
      <c r="H29" s="85"/>
      <c r="I29" s="85"/>
      <c r="J29" s="122" t="s">
        <v>806</v>
      </c>
      <c r="K29" s="100"/>
      <c r="L29" s="117"/>
      <c r="M29" s="117"/>
      <c r="N29" s="117"/>
    </row>
    <row r="30" spans="2:14" ht="52.15" customHeight="1" thickTop="1" thickBot="1" x14ac:dyDescent="0.25">
      <c r="B30" s="190"/>
      <c r="C30" s="84" t="s">
        <v>244</v>
      </c>
      <c r="D30" s="84" t="s">
        <v>769</v>
      </c>
      <c r="E30" s="124" t="s">
        <v>757</v>
      </c>
      <c r="F30" s="126" t="s">
        <v>770</v>
      </c>
      <c r="G30" s="85"/>
      <c r="H30" s="85"/>
      <c r="I30" s="85"/>
      <c r="J30" s="122" t="s">
        <v>806</v>
      </c>
      <c r="K30" s="100"/>
      <c r="L30" s="117"/>
      <c r="M30" s="117"/>
      <c r="N30" s="117"/>
    </row>
    <row r="31" spans="2:14" ht="45" customHeight="1" thickTop="1" thickBot="1" x14ac:dyDescent="0.25">
      <c r="B31" s="190"/>
      <c r="C31" s="84" t="s">
        <v>255</v>
      </c>
      <c r="D31" s="84" t="s">
        <v>771</v>
      </c>
      <c r="E31" s="124" t="s">
        <v>757</v>
      </c>
      <c r="F31" s="91" t="s">
        <v>772</v>
      </c>
      <c r="G31" s="85"/>
      <c r="H31" s="85"/>
      <c r="I31" s="85"/>
      <c r="J31" s="122" t="s">
        <v>806</v>
      </c>
      <c r="K31" s="100"/>
      <c r="L31" s="117"/>
      <c r="M31" s="117"/>
      <c r="N31" s="117"/>
    </row>
    <row r="32" spans="2:14" ht="48" customHeight="1" thickTop="1" thickBot="1" x14ac:dyDescent="0.25">
      <c r="B32" s="190"/>
      <c r="C32" s="84" t="s">
        <v>258</v>
      </c>
      <c r="D32" s="84" t="s">
        <v>773</v>
      </c>
      <c r="E32" s="124" t="s">
        <v>757</v>
      </c>
      <c r="F32" s="91" t="s">
        <v>774</v>
      </c>
      <c r="G32" s="85"/>
      <c r="H32" s="85"/>
      <c r="I32" s="85"/>
      <c r="J32" s="122" t="s">
        <v>806</v>
      </c>
      <c r="K32" s="100"/>
      <c r="L32" s="117"/>
      <c r="M32" s="117"/>
      <c r="N32" s="117"/>
    </row>
    <row r="33" spans="2:14" ht="48" customHeight="1" thickTop="1" thickBot="1" x14ac:dyDescent="0.25">
      <c r="B33" s="190"/>
      <c r="C33" s="84" t="s">
        <v>262</v>
      </c>
      <c r="D33" s="84" t="s">
        <v>775</v>
      </c>
      <c r="E33" s="124" t="s">
        <v>757</v>
      </c>
      <c r="F33" s="91" t="s">
        <v>776</v>
      </c>
      <c r="G33" s="85"/>
      <c r="H33" s="85"/>
      <c r="I33" s="85"/>
      <c r="J33" s="122" t="s">
        <v>806</v>
      </c>
      <c r="K33" s="100"/>
      <c r="L33" s="117"/>
      <c r="M33" s="117"/>
      <c r="N33" s="117"/>
    </row>
    <row r="34" spans="2:14" ht="45" customHeight="1" thickTop="1" thickBot="1" x14ac:dyDescent="0.25">
      <c r="B34" s="191"/>
      <c r="C34" s="84" t="s">
        <v>270</v>
      </c>
      <c r="D34" s="96" t="s">
        <v>777</v>
      </c>
      <c r="E34" s="124" t="s">
        <v>757</v>
      </c>
      <c r="F34" s="91" t="s">
        <v>339</v>
      </c>
      <c r="G34" s="85"/>
      <c r="H34" s="85"/>
      <c r="I34" s="85"/>
      <c r="J34" s="122" t="s">
        <v>806</v>
      </c>
      <c r="K34" s="100"/>
      <c r="L34" s="117"/>
      <c r="M34" s="117"/>
      <c r="N34" s="117"/>
    </row>
    <row r="35" spans="2:14" ht="37.9" customHeight="1" thickTop="1" thickBot="1" x14ac:dyDescent="0.25">
      <c r="B35" s="189" t="s">
        <v>778</v>
      </c>
      <c r="C35" s="89" t="s">
        <v>274</v>
      </c>
      <c r="D35" s="97" t="s">
        <v>779</v>
      </c>
      <c r="E35" s="120"/>
      <c r="F35" s="120"/>
      <c r="G35" s="85"/>
      <c r="H35" s="85"/>
      <c r="I35" s="85"/>
      <c r="J35" s="85"/>
      <c r="K35" s="85"/>
      <c r="L35" s="86"/>
      <c r="M35" s="86"/>
      <c r="N35" s="86"/>
    </row>
    <row r="36" spans="2:14" ht="60" customHeight="1" thickTop="1" thickBot="1" x14ac:dyDescent="0.25">
      <c r="B36" s="190"/>
      <c r="C36" s="84" t="s">
        <v>279</v>
      </c>
      <c r="D36" s="96" t="s">
        <v>780</v>
      </c>
      <c r="E36" s="120"/>
      <c r="F36" s="120"/>
      <c r="G36" s="85"/>
      <c r="H36" s="121" t="s">
        <v>904</v>
      </c>
      <c r="I36" s="121" t="s">
        <v>859</v>
      </c>
      <c r="J36" s="192" t="s">
        <v>795</v>
      </c>
      <c r="K36" s="95"/>
      <c r="L36" s="104"/>
      <c r="M36" s="99"/>
      <c r="N36" s="99"/>
    </row>
    <row r="37" spans="2:14" ht="60" customHeight="1" thickTop="1" thickBot="1" x14ac:dyDescent="0.25">
      <c r="B37" s="190"/>
      <c r="C37" s="84" t="s">
        <v>283</v>
      </c>
      <c r="D37" s="96" t="s">
        <v>781</v>
      </c>
      <c r="E37" s="120"/>
      <c r="F37" s="120"/>
      <c r="G37" s="85"/>
      <c r="H37" s="121" t="s">
        <v>905</v>
      </c>
      <c r="I37" s="121" t="s">
        <v>859</v>
      </c>
      <c r="J37" s="193"/>
      <c r="K37" s="95"/>
      <c r="L37" s="104"/>
      <c r="M37" s="99"/>
      <c r="N37" s="99"/>
    </row>
    <row r="38" spans="2:14" ht="60" customHeight="1" thickTop="1" thickBot="1" x14ac:dyDescent="0.25">
      <c r="B38" s="190"/>
      <c r="C38" s="84" t="s">
        <v>296</v>
      </c>
      <c r="D38" s="96" t="s">
        <v>782</v>
      </c>
      <c r="E38" s="90" t="s">
        <v>783</v>
      </c>
      <c r="F38" s="120"/>
      <c r="G38" s="85"/>
      <c r="H38" s="121" t="s">
        <v>906</v>
      </c>
      <c r="I38" s="121" t="s">
        <v>859</v>
      </c>
      <c r="J38" s="193"/>
      <c r="K38" s="95"/>
      <c r="L38" s="104"/>
      <c r="M38" s="99"/>
      <c r="N38" s="99"/>
    </row>
    <row r="39" spans="2:14" ht="75" customHeight="1" thickTop="1" thickBot="1" x14ac:dyDescent="0.25">
      <c r="B39" s="190"/>
      <c r="C39" s="84" t="s">
        <v>309</v>
      </c>
      <c r="D39" s="96" t="s">
        <v>808</v>
      </c>
      <c r="E39" s="120"/>
      <c r="F39" s="120"/>
      <c r="G39" s="85"/>
      <c r="H39" s="85"/>
      <c r="I39" s="85"/>
      <c r="J39" s="93" t="s">
        <v>891</v>
      </c>
      <c r="K39" s="95"/>
      <c r="L39" s="104"/>
      <c r="M39" s="99"/>
      <c r="N39" s="99"/>
    </row>
    <row r="40" spans="2:14" ht="90" customHeight="1" thickTop="1" thickBot="1" x14ac:dyDescent="0.25">
      <c r="B40" s="191"/>
      <c r="C40" s="84" t="s">
        <v>313</v>
      </c>
      <c r="D40" s="96" t="s">
        <v>784</v>
      </c>
      <c r="E40" s="120"/>
      <c r="F40" s="120"/>
      <c r="G40" s="85"/>
      <c r="H40" s="85"/>
      <c r="I40" s="85"/>
      <c r="J40" s="93" t="s">
        <v>892</v>
      </c>
      <c r="K40" s="94"/>
      <c r="L40" s="104"/>
      <c r="M40" s="99"/>
      <c r="N40" s="99"/>
    </row>
    <row r="41" spans="2:14" ht="25.5" thickTop="1" thickBot="1" x14ac:dyDescent="0.25">
      <c r="B41" s="116" t="s">
        <v>785</v>
      </c>
      <c r="C41" s="89" t="s">
        <v>317</v>
      </c>
      <c r="D41" s="89" t="s">
        <v>786</v>
      </c>
      <c r="E41" s="120"/>
      <c r="F41" s="120"/>
      <c r="G41" s="85"/>
      <c r="H41" s="85"/>
      <c r="I41" s="85"/>
      <c r="J41" s="85"/>
      <c r="K41" s="85"/>
      <c r="L41" s="86"/>
      <c r="M41" s="86"/>
      <c r="N41" s="86"/>
    </row>
  </sheetData>
  <sheetProtection algorithmName="SHA-512" hashValue="V/Ttuu4eqnrlSv+nmXUueilYD88HbUjUXzgPTCzmzurQyUsPkqJ3UL7QLttPQQLcmWtugmq4C/Z7cs9JC1uR2Q==" saltValue="CNNxoGtkCtHqCDX1xcJ9mQ==" spinCount="100000" sheet="1" objects="1" scenarios="1"/>
  <mergeCells count="13">
    <mergeCell ref="B23:B34"/>
    <mergeCell ref="B35:B40"/>
    <mergeCell ref="J36:J38"/>
    <mergeCell ref="L2:N2"/>
    <mergeCell ref="B4:B6"/>
    <mergeCell ref="B14:B21"/>
    <mergeCell ref="J16:J18"/>
    <mergeCell ref="J20:J22"/>
    <mergeCell ref="B7:B13"/>
    <mergeCell ref="J8:J11"/>
    <mergeCell ref="B2:D2"/>
    <mergeCell ref="G2:I2"/>
    <mergeCell ref="J2:J3"/>
  </mergeCells>
  <pageMargins left="0.25" right="0.25" top="0.75" bottom="0.75" header="0.3" footer="0.3"/>
  <pageSetup paperSize="8" scale="4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AH211"/>
  <sheetViews>
    <sheetView showGridLines="0" showRowColHeaders="0" zoomScale="70" zoomScaleNormal="70" workbookViewId="0">
      <pane ySplit="2" topLeftCell="A102" activePane="bottomLeft" state="frozen"/>
      <selection activeCell="C43" sqref="C43"/>
      <selection pane="bottomLeft" activeCell="D110" sqref="D110"/>
    </sheetView>
  </sheetViews>
  <sheetFormatPr defaultRowHeight="15" x14ac:dyDescent="0.25"/>
  <cols>
    <col min="2" max="2" width="40.7109375" customWidth="1"/>
    <col min="3" max="3" width="54.28515625" customWidth="1"/>
    <col min="4" max="4" width="27.7109375" style="12" customWidth="1"/>
    <col min="7" max="7" width="63" style="13" customWidth="1"/>
    <col min="8" max="8" width="37.7109375" style="13" bestFit="1" customWidth="1"/>
    <col min="9" max="9" width="14.5703125" style="13" customWidth="1"/>
    <col min="10" max="10" width="12.7109375" style="13" customWidth="1"/>
    <col min="11" max="11" width="14.7109375" style="14" customWidth="1"/>
    <col min="12" max="12" width="14.5703125" style="14" customWidth="1"/>
    <col min="13" max="18" width="15.42578125" style="17" customWidth="1"/>
    <col min="19" max="22" width="14.7109375" customWidth="1"/>
    <col min="23" max="28" width="30.7109375" customWidth="1"/>
    <col min="29" max="31" width="20.28515625" customWidth="1"/>
    <col min="32" max="32" width="9.7109375" bestFit="1" customWidth="1"/>
    <col min="33" max="33" width="10.28515625" bestFit="1" customWidth="1"/>
    <col min="34" max="34" width="10" bestFit="1" customWidth="1"/>
  </cols>
  <sheetData>
    <row r="1" spans="1:34" ht="21" x14ac:dyDescent="0.25">
      <c r="A1" s="212" t="s">
        <v>0</v>
      </c>
      <c r="B1" s="213"/>
      <c r="C1" s="213"/>
      <c r="D1" s="213"/>
      <c r="E1" s="213"/>
      <c r="F1" s="213"/>
      <c r="G1" s="213"/>
      <c r="H1" s="213"/>
      <c r="I1" s="214" t="s">
        <v>1</v>
      </c>
      <c r="J1" s="214"/>
      <c r="K1" s="214"/>
      <c r="L1" s="214"/>
      <c r="M1" s="215" t="s">
        <v>329</v>
      </c>
      <c r="N1" s="216"/>
      <c r="O1" s="216"/>
      <c r="P1" s="216"/>
      <c r="Q1" s="217"/>
      <c r="R1" s="101"/>
      <c r="S1" s="218" t="s">
        <v>351</v>
      </c>
      <c r="T1" s="219"/>
      <c r="U1" s="219"/>
      <c r="V1" s="220"/>
      <c r="W1" s="218" t="s">
        <v>680</v>
      </c>
      <c r="X1" s="219"/>
      <c r="Y1" s="219"/>
      <c r="Z1" s="219"/>
      <c r="AA1" s="219"/>
      <c r="AB1" s="219"/>
      <c r="AC1" s="209" t="s">
        <v>684</v>
      </c>
      <c r="AD1" s="210"/>
      <c r="AE1" s="211"/>
      <c r="AF1" s="42"/>
      <c r="AG1" s="44"/>
      <c r="AH1" s="44"/>
    </row>
    <row r="2" spans="1:34" ht="45" x14ac:dyDescent="0.25">
      <c r="A2" s="1" t="s">
        <v>2</v>
      </c>
      <c r="B2" s="1" t="s">
        <v>3</v>
      </c>
      <c r="C2" s="1" t="s">
        <v>4</v>
      </c>
      <c r="D2" s="2" t="s">
        <v>5</v>
      </c>
      <c r="E2" s="1" t="s">
        <v>6</v>
      </c>
      <c r="F2" s="1" t="s">
        <v>7</v>
      </c>
      <c r="G2" s="3" t="s">
        <v>8</v>
      </c>
      <c r="H2" s="3" t="s">
        <v>9</v>
      </c>
      <c r="I2" s="4" t="s">
        <v>1</v>
      </c>
      <c r="J2" s="4" t="s">
        <v>10</v>
      </c>
      <c r="K2" s="5" t="s">
        <v>11</v>
      </c>
      <c r="L2" s="5" t="s">
        <v>12</v>
      </c>
      <c r="M2" s="15" t="s">
        <v>330</v>
      </c>
      <c r="N2" s="15" t="s">
        <v>331</v>
      </c>
      <c r="O2" s="15" t="s">
        <v>332</v>
      </c>
      <c r="P2" s="15" t="s">
        <v>333</v>
      </c>
      <c r="Q2" s="15" t="s">
        <v>829</v>
      </c>
      <c r="R2" s="15" t="s">
        <v>830</v>
      </c>
      <c r="S2" s="18" t="s">
        <v>347</v>
      </c>
      <c r="T2" s="19" t="s">
        <v>348</v>
      </c>
      <c r="U2" s="19" t="s">
        <v>349</v>
      </c>
      <c r="V2" s="18" t="s">
        <v>352</v>
      </c>
      <c r="W2" s="32" t="s">
        <v>347</v>
      </c>
      <c r="X2" s="33" t="s">
        <v>388</v>
      </c>
      <c r="Y2" s="32" t="s">
        <v>389</v>
      </c>
      <c r="Z2" s="33" t="s">
        <v>390</v>
      </c>
      <c r="AA2" s="33" t="s">
        <v>391</v>
      </c>
      <c r="AB2" s="33" t="s">
        <v>352</v>
      </c>
      <c r="AC2" s="40" t="s">
        <v>681</v>
      </c>
      <c r="AD2" s="40" t="s">
        <v>682</v>
      </c>
      <c r="AE2" s="41" t="s">
        <v>683</v>
      </c>
      <c r="AF2" s="42"/>
      <c r="AG2" s="43"/>
      <c r="AH2" s="43"/>
    </row>
    <row r="3" spans="1:34" ht="30" x14ac:dyDescent="0.25">
      <c r="A3" s="6">
        <v>1</v>
      </c>
      <c r="B3" s="6" t="s">
        <v>13</v>
      </c>
      <c r="C3" s="6" t="s">
        <v>14</v>
      </c>
      <c r="D3" s="7" t="s">
        <v>15</v>
      </c>
      <c r="E3" s="6" t="s">
        <v>16</v>
      </c>
      <c r="F3" s="6" t="s">
        <v>14</v>
      </c>
      <c r="G3" s="8" t="s">
        <v>17</v>
      </c>
      <c r="H3" s="8"/>
      <c r="I3" s="9" t="s">
        <v>5</v>
      </c>
      <c r="J3" s="9" t="s">
        <v>19</v>
      </c>
      <c r="K3" s="10" t="s">
        <v>14</v>
      </c>
      <c r="L3" s="10" t="s">
        <v>20</v>
      </c>
      <c r="M3" s="16" t="s">
        <v>14</v>
      </c>
      <c r="N3" s="16" t="s">
        <v>14</v>
      </c>
      <c r="O3" s="16" t="s">
        <v>14</v>
      </c>
      <c r="P3" s="16" t="s">
        <v>14</v>
      </c>
      <c r="Q3" s="16" t="s">
        <v>14</v>
      </c>
      <c r="R3" s="106" t="s">
        <v>14</v>
      </c>
      <c r="S3" s="20" t="s">
        <v>18</v>
      </c>
      <c r="T3" s="20" t="s">
        <v>18</v>
      </c>
      <c r="U3" s="20" t="s">
        <v>18</v>
      </c>
      <c r="V3" s="20" t="s">
        <v>18</v>
      </c>
      <c r="W3" s="34" t="s">
        <v>14</v>
      </c>
      <c r="X3" s="34" t="s">
        <v>14</v>
      </c>
      <c r="Y3" s="34" t="s">
        <v>14</v>
      </c>
      <c r="Z3" s="34" t="s">
        <v>14</v>
      </c>
      <c r="AA3" s="34" t="s">
        <v>14</v>
      </c>
      <c r="AB3" s="34" t="s">
        <v>14</v>
      </c>
      <c r="AC3" s="45" t="s">
        <v>14</v>
      </c>
      <c r="AD3" s="45" t="s">
        <v>14</v>
      </c>
      <c r="AE3" s="45" t="s">
        <v>14</v>
      </c>
    </row>
    <row r="4" spans="1:34" ht="75" x14ac:dyDescent="0.25">
      <c r="A4" s="6">
        <f>A3+1</f>
        <v>2</v>
      </c>
      <c r="B4" s="6" t="s">
        <v>13</v>
      </c>
      <c r="C4" s="6" t="s">
        <v>14</v>
      </c>
      <c r="D4" s="7" t="s">
        <v>15</v>
      </c>
      <c r="E4" s="6" t="s">
        <v>21</v>
      </c>
      <c r="F4" s="6" t="s">
        <v>14</v>
      </c>
      <c r="G4" s="8" t="s">
        <v>22</v>
      </c>
      <c r="H4" s="8"/>
      <c r="I4" s="9" t="s">
        <v>5</v>
      </c>
      <c r="J4" s="9" t="s">
        <v>19</v>
      </c>
      <c r="K4" s="10" t="s">
        <v>14</v>
      </c>
      <c r="L4" s="10" t="s">
        <v>20</v>
      </c>
      <c r="M4" s="16" t="s">
        <v>14</v>
      </c>
      <c r="N4" s="16" t="s">
        <v>14</v>
      </c>
      <c r="O4" s="16" t="s">
        <v>14</v>
      </c>
      <c r="P4" s="16" t="s">
        <v>14</v>
      </c>
      <c r="Q4" s="16" t="s">
        <v>14</v>
      </c>
      <c r="R4" s="16" t="s">
        <v>14</v>
      </c>
      <c r="S4" s="21" t="s">
        <v>18</v>
      </c>
      <c r="T4" s="21" t="s">
        <v>18</v>
      </c>
      <c r="U4" s="21" t="s">
        <v>18</v>
      </c>
      <c r="V4" s="21" t="s">
        <v>18</v>
      </c>
      <c r="W4" s="34" t="s">
        <v>14</v>
      </c>
      <c r="X4" s="34" t="s">
        <v>14</v>
      </c>
      <c r="Y4" s="34" t="s">
        <v>14</v>
      </c>
      <c r="Z4" s="34" t="s">
        <v>14</v>
      </c>
      <c r="AA4" s="34" t="s">
        <v>14</v>
      </c>
      <c r="AB4" s="34" t="s">
        <v>14</v>
      </c>
      <c r="AC4" s="45" t="s">
        <v>14</v>
      </c>
      <c r="AD4" s="45" t="s">
        <v>14</v>
      </c>
      <c r="AE4" s="45" t="s">
        <v>14</v>
      </c>
    </row>
    <row r="5" spans="1:34" ht="135" x14ac:dyDescent="0.25">
      <c r="A5" s="6">
        <f t="shared" ref="A5:A68" si="0">A4+1</f>
        <v>3</v>
      </c>
      <c r="B5" s="6" t="s">
        <v>13</v>
      </c>
      <c r="C5" s="6" t="s">
        <v>14</v>
      </c>
      <c r="D5" s="7" t="s">
        <v>15</v>
      </c>
      <c r="E5" s="6" t="s">
        <v>23</v>
      </c>
      <c r="F5" s="6" t="s">
        <v>14</v>
      </c>
      <c r="G5" s="8" t="s">
        <v>24</v>
      </c>
      <c r="H5" s="8"/>
      <c r="I5" s="9" t="s">
        <v>5</v>
      </c>
      <c r="J5" s="9" t="s">
        <v>19</v>
      </c>
      <c r="K5" s="10" t="s">
        <v>14</v>
      </c>
      <c r="L5" s="10" t="s">
        <v>20</v>
      </c>
      <c r="M5" s="16" t="s">
        <v>14</v>
      </c>
      <c r="N5" s="16" t="s">
        <v>14</v>
      </c>
      <c r="O5" s="16" t="s">
        <v>14</v>
      </c>
      <c r="P5" s="16" t="s">
        <v>14</v>
      </c>
      <c r="Q5" s="16" t="s">
        <v>14</v>
      </c>
      <c r="R5" s="16" t="s">
        <v>14</v>
      </c>
      <c r="S5" s="21" t="s">
        <v>18</v>
      </c>
      <c r="T5" s="21" t="s">
        <v>18</v>
      </c>
      <c r="U5" s="21" t="s">
        <v>18</v>
      </c>
      <c r="V5" s="21" t="s">
        <v>61</v>
      </c>
      <c r="W5" s="34" t="s">
        <v>14</v>
      </c>
      <c r="X5" s="34" t="s">
        <v>14</v>
      </c>
      <c r="Y5" s="34" t="s">
        <v>14</v>
      </c>
      <c r="Z5" s="34" t="s">
        <v>14</v>
      </c>
      <c r="AA5" s="34" t="s">
        <v>14</v>
      </c>
      <c r="AB5" s="35" t="s">
        <v>392</v>
      </c>
      <c r="AC5" s="45" t="s">
        <v>14</v>
      </c>
      <c r="AD5" s="45" t="s">
        <v>14</v>
      </c>
      <c r="AE5" s="45" t="s">
        <v>14</v>
      </c>
    </row>
    <row r="6" spans="1:34" ht="30" x14ac:dyDescent="0.25">
      <c r="A6" s="6">
        <f t="shared" si="0"/>
        <v>4</v>
      </c>
      <c r="B6" s="6" t="s">
        <v>13</v>
      </c>
      <c r="C6" s="6" t="s">
        <v>14</v>
      </c>
      <c r="D6" s="7" t="s">
        <v>15</v>
      </c>
      <c r="E6" s="6" t="s">
        <v>25</v>
      </c>
      <c r="F6" s="6" t="s">
        <v>14</v>
      </c>
      <c r="G6" s="8" t="s">
        <v>26</v>
      </c>
      <c r="H6" s="8"/>
      <c r="I6" s="9" t="s">
        <v>5</v>
      </c>
      <c r="J6" s="9" t="s">
        <v>19</v>
      </c>
      <c r="K6" s="10" t="s">
        <v>14</v>
      </c>
      <c r="L6" s="10" t="s">
        <v>20</v>
      </c>
      <c r="M6" s="16" t="s">
        <v>14</v>
      </c>
      <c r="N6" s="16" t="s">
        <v>14</v>
      </c>
      <c r="O6" s="16" t="s">
        <v>14</v>
      </c>
      <c r="P6" s="16" t="s">
        <v>14</v>
      </c>
      <c r="Q6" s="16" t="s">
        <v>14</v>
      </c>
      <c r="R6" s="16" t="s">
        <v>14</v>
      </c>
      <c r="S6" s="21" t="s">
        <v>18</v>
      </c>
      <c r="T6" s="21" t="s">
        <v>18</v>
      </c>
      <c r="U6" s="21" t="s">
        <v>18</v>
      </c>
      <c r="V6" s="21" t="s">
        <v>18</v>
      </c>
      <c r="W6" s="34" t="s">
        <v>14</v>
      </c>
      <c r="X6" s="34" t="s">
        <v>14</v>
      </c>
      <c r="Y6" s="34" t="s">
        <v>14</v>
      </c>
      <c r="Z6" s="34" t="s">
        <v>14</v>
      </c>
      <c r="AA6" s="34" t="s">
        <v>14</v>
      </c>
      <c r="AB6" s="34" t="s">
        <v>14</v>
      </c>
      <c r="AC6" s="45" t="s">
        <v>14</v>
      </c>
      <c r="AD6" s="45" t="s">
        <v>14</v>
      </c>
      <c r="AE6" s="45" t="s">
        <v>14</v>
      </c>
    </row>
    <row r="7" spans="1:34" ht="165" x14ac:dyDescent="0.25">
      <c r="A7" s="6">
        <f t="shared" si="0"/>
        <v>5</v>
      </c>
      <c r="B7" s="6" t="s">
        <v>13</v>
      </c>
      <c r="C7" s="6" t="s">
        <v>14</v>
      </c>
      <c r="D7" s="7" t="s">
        <v>15</v>
      </c>
      <c r="E7" s="6" t="s">
        <v>27</v>
      </c>
      <c r="F7" s="6" t="s">
        <v>14</v>
      </c>
      <c r="G7" s="8" t="s">
        <v>28</v>
      </c>
      <c r="H7" s="8"/>
      <c r="I7" s="9" t="s">
        <v>5</v>
      </c>
      <c r="J7" s="9" t="s">
        <v>19</v>
      </c>
      <c r="K7" s="10" t="s">
        <v>14</v>
      </c>
      <c r="L7" s="10" t="s">
        <v>20</v>
      </c>
      <c r="M7" s="16" t="s">
        <v>14</v>
      </c>
      <c r="N7" s="16" t="s">
        <v>14</v>
      </c>
      <c r="O7" s="16" t="s">
        <v>14</v>
      </c>
      <c r="P7" s="16" t="s">
        <v>14</v>
      </c>
      <c r="Q7" s="16" t="s">
        <v>14</v>
      </c>
      <c r="R7" s="16" t="s">
        <v>14</v>
      </c>
      <c r="S7" s="21" t="s">
        <v>18</v>
      </c>
      <c r="T7" s="21" t="s">
        <v>18</v>
      </c>
      <c r="U7" s="21" t="s">
        <v>18</v>
      </c>
      <c r="V7" s="21" t="s">
        <v>61</v>
      </c>
      <c r="W7" s="34" t="s">
        <v>14</v>
      </c>
      <c r="X7" s="34" t="s">
        <v>14</v>
      </c>
      <c r="Y7" s="34" t="s">
        <v>14</v>
      </c>
      <c r="Z7" s="34" t="s">
        <v>14</v>
      </c>
      <c r="AA7" s="34" t="s">
        <v>14</v>
      </c>
      <c r="AB7" s="36" t="s">
        <v>393</v>
      </c>
      <c r="AC7" s="45" t="s">
        <v>14</v>
      </c>
      <c r="AD7" s="45" t="s">
        <v>14</v>
      </c>
      <c r="AE7" s="45" t="s">
        <v>14</v>
      </c>
    </row>
    <row r="8" spans="1:34" ht="75" x14ac:dyDescent="0.25">
      <c r="A8" s="6">
        <f t="shared" si="0"/>
        <v>6</v>
      </c>
      <c r="B8" s="6" t="s">
        <v>13</v>
      </c>
      <c r="C8" s="6" t="s">
        <v>14</v>
      </c>
      <c r="D8" s="7" t="s">
        <v>29</v>
      </c>
      <c r="E8" s="6" t="s">
        <v>16</v>
      </c>
      <c r="F8" s="6" t="s">
        <v>14</v>
      </c>
      <c r="G8" s="8" t="s">
        <v>30</v>
      </c>
      <c r="H8" s="8"/>
      <c r="I8" s="9" t="s">
        <v>5</v>
      </c>
      <c r="J8" s="9" t="s">
        <v>19</v>
      </c>
      <c r="K8" s="10" t="s">
        <v>14</v>
      </c>
      <c r="L8" s="10" t="s">
        <v>31</v>
      </c>
      <c r="M8" s="16" t="s">
        <v>14</v>
      </c>
      <c r="N8" s="16" t="s">
        <v>14</v>
      </c>
      <c r="O8" s="16" t="s">
        <v>14</v>
      </c>
      <c r="P8" s="16" t="s">
        <v>14</v>
      </c>
      <c r="Q8" s="16" t="s">
        <v>14</v>
      </c>
      <c r="R8" s="16" t="s">
        <v>14</v>
      </c>
      <c r="S8" s="21" t="s">
        <v>18</v>
      </c>
      <c r="T8" s="21" t="s">
        <v>18</v>
      </c>
      <c r="U8" s="21" t="s">
        <v>18</v>
      </c>
      <c r="V8" s="21" t="s">
        <v>18</v>
      </c>
      <c r="W8" s="34" t="s">
        <v>14</v>
      </c>
      <c r="X8" s="34" t="s">
        <v>14</v>
      </c>
      <c r="Y8" s="34" t="s">
        <v>14</v>
      </c>
      <c r="Z8" s="34" t="s">
        <v>14</v>
      </c>
      <c r="AA8" s="34" t="s">
        <v>14</v>
      </c>
      <c r="AB8" s="34" t="s">
        <v>14</v>
      </c>
      <c r="AC8" s="45" t="s">
        <v>14</v>
      </c>
      <c r="AD8" s="45" t="s">
        <v>14</v>
      </c>
      <c r="AE8" s="45" t="s">
        <v>14</v>
      </c>
    </row>
    <row r="9" spans="1:34" ht="135" x14ac:dyDescent="0.25">
      <c r="A9" s="6">
        <f t="shared" si="0"/>
        <v>7</v>
      </c>
      <c r="B9" s="6" t="s">
        <v>13</v>
      </c>
      <c r="C9" s="6" t="s">
        <v>14</v>
      </c>
      <c r="D9" s="7" t="s">
        <v>29</v>
      </c>
      <c r="E9" s="6" t="s">
        <v>21</v>
      </c>
      <c r="F9" s="6" t="s">
        <v>14</v>
      </c>
      <c r="G9" s="8" t="s">
        <v>32</v>
      </c>
      <c r="H9" s="8"/>
      <c r="I9" s="9" t="s">
        <v>5</v>
      </c>
      <c r="J9" s="9" t="s">
        <v>19</v>
      </c>
      <c r="K9" s="10" t="s">
        <v>14</v>
      </c>
      <c r="L9" s="10" t="s">
        <v>31</v>
      </c>
      <c r="M9" s="16" t="s">
        <v>14</v>
      </c>
      <c r="N9" s="16" t="s">
        <v>14</v>
      </c>
      <c r="O9" s="16" t="s">
        <v>14</v>
      </c>
      <c r="P9" s="16" t="s">
        <v>14</v>
      </c>
      <c r="Q9" s="16" t="s">
        <v>14</v>
      </c>
      <c r="R9" s="16" t="s">
        <v>14</v>
      </c>
      <c r="S9" s="21" t="s">
        <v>61</v>
      </c>
      <c r="T9" s="21" t="s">
        <v>61</v>
      </c>
      <c r="U9" s="21" t="s">
        <v>61</v>
      </c>
      <c r="V9" s="21" t="s">
        <v>61</v>
      </c>
      <c r="W9" s="36" t="s">
        <v>394</v>
      </c>
      <c r="X9" s="36" t="s">
        <v>395</v>
      </c>
      <c r="Y9" s="36" t="s">
        <v>396</v>
      </c>
      <c r="Z9" s="36" t="s">
        <v>397</v>
      </c>
      <c r="AA9" s="36" t="s">
        <v>398</v>
      </c>
      <c r="AB9" s="36" t="s">
        <v>399</v>
      </c>
      <c r="AC9" s="45" t="s">
        <v>14</v>
      </c>
      <c r="AD9" s="45" t="s">
        <v>14</v>
      </c>
      <c r="AE9" s="45" t="s">
        <v>14</v>
      </c>
    </row>
    <row r="10" spans="1:34" ht="30" x14ac:dyDescent="0.25">
      <c r="A10" s="6">
        <f t="shared" si="0"/>
        <v>8</v>
      </c>
      <c r="B10" s="6" t="s">
        <v>13</v>
      </c>
      <c r="C10" s="6" t="s">
        <v>14</v>
      </c>
      <c r="D10" s="7" t="s">
        <v>33</v>
      </c>
      <c r="E10" s="6" t="s">
        <v>14</v>
      </c>
      <c r="F10" s="6" t="s">
        <v>14</v>
      </c>
      <c r="G10" s="8" t="s">
        <v>34</v>
      </c>
      <c r="H10" s="8"/>
      <c r="I10" s="9" t="s">
        <v>35</v>
      </c>
      <c r="J10" s="9" t="s">
        <v>19</v>
      </c>
      <c r="K10" s="10" t="s">
        <v>14</v>
      </c>
      <c r="L10" s="10" t="s">
        <v>36</v>
      </c>
      <c r="M10" s="16" t="s">
        <v>14</v>
      </c>
      <c r="N10" s="16" t="s">
        <v>14</v>
      </c>
      <c r="O10" s="16" t="s">
        <v>14</v>
      </c>
      <c r="P10" s="16" t="s">
        <v>14</v>
      </c>
      <c r="Q10" s="16" t="s">
        <v>14</v>
      </c>
      <c r="R10" s="16" t="s">
        <v>14</v>
      </c>
      <c r="S10" s="21" t="s">
        <v>18</v>
      </c>
      <c r="T10" s="21" t="s">
        <v>18</v>
      </c>
      <c r="U10" s="21" t="s">
        <v>18</v>
      </c>
      <c r="V10" s="21" t="s">
        <v>18</v>
      </c>
      <c r="W10" s="34" t="s">
        <v>14</v>
      </c>
      <c r="X10" s="34" t="s">
        <v>14</v>
      </c>
      <c r="Y10" s="34" t="s">
        <v>14</v>
      </c>
      <c r="Z10" s="34" t="s">
        <v>14</v>
      </c>
      <c r="AA10" s="34" t="s">
        <v>14</v>
      </c>
      <c r="AB10" s="34" t="s">
        <v>14</v>
      </c>
      <c r="AC10" s="45" t="s">
        <v>14</v>
      </c>
      <c r="AD10" s="45" t="s">
        <v>14</v>
      </c>
      <c r="AE10" s="45" t="s">
        <v>14</v>
      </c>
    </row>
    <row r="11" spans="1:34" ht="45" x14ac:dyDescent="0.25">
      <c r="A11" s="6">
        <f t="shared" si="0"/>
        <v>9</v>
      </c>
      <c r="B11" s="6" t="s">
        <v>13</v>
      </c>
      <c r="C11" s="6" t="s">
        <v>14</v>
      </c>
      <c r="D11" s="7" t="s">
        <v>33</v>
      </c>
      <c r="E11" s="6" t="s">
        <v>16</v>
      </c>
      <c r="F11" s="6" t="s">
        <v>14</v>
      </c>
      <c r="G11" s="8" t="s">
        <v>37</v>
      </c>
      <c r="H11" s="8"/>
      <c r="I11" s="9" t="s">
        <v>35</v>
      </c>
      <c r="J11" s="9" t="s">
        <v>19</v>
      </c>
      <c r="K11" s="10" t="s">
        <v>14</v>
      </c>
      <c r="L11" s="10" t="s">
        <v>36</v>
      </c>
      <c r="M11" s="16" t="s">
        <v>14</v>
      </c>
      <c r="N11" s="16" t="s">
        <v>14</v>
      </c>
      <c r="O11" s="16" t="s">
        <v>14</v>
      </c>
      <c r="P11" s="16" t="s">
        <v>14</v>
      </c>
      <c r="Q11" s="16" t="s">
        <v>14</v>
      </c>
      <c r="R11" s="16" t="s">
        <v>14</v>
      </c>
      <c r="S11" s="21" t="s">
        <v>18</v>
      </c>
      <c r="T11" s="21" t="s">
        <v>18</v>
      </c>
      <c r="U11" s="21" t="s">
        <v>18</v>
      </c>
      <c r="V11" s="21" t="s">
        <v>61</v>
      </c>
      <c r="W11" s="34" t="s">
        <v>14</v>
      </c>
      <c r="X11" s="34" t="s">
        <v>14</v>
      </c>
      <c r="Y11" s="34" t="s">
        <v>14</v>
      </c>
      <c r="Z11" s="34" t="s">
        <v>14</v>
      </c>
      <c r="AA11" s="34" t="s">
        <v>14</v>
      </c>
      <c r="AB11" s="34" t="s">
        <v>14</v>
      </c>
      <c r="AC11" s="45" t="s">
        <v>14</v>
      </c>
      <c r="AD11" s="45" t="s">
        <v>14</v>
      </c>
      <c r="AE11" s="45" t="s">
        <v>14</v>
      </c>
    </row>
    <row r="12" spans="1:34" ht="30" x14ac:dyDescent="0.25">
      <c r="A12" s="6">
        <f t="shared" si="0"/>
        <v>10</v>
      </c>
      <c r="B12" s="6" t="s">
        <v>13</v>
      </c>
      <c r="C12" s="6" t="s">
        <v>14</v>
      </c>
      <c r="D12" s="7" t="s">
        <v>33</v>
      </c>
      <c r="E12" s="6" t="s">
        <v>21</v>
      </c>
      <c r="F12" s="6" t="s">
        <v>14</v>
      </c>
      <c r="G12" s="8" t="s">
        <v>38</v>
      </c>
      <c r="H12" s="8"/>
      <c r="I12" s="9" t="s">
        <v>35</v>
      </c>
      <c r="J12" s="9" t="s">
        <v>19</v>
      </c>
      <c r="K12" s="10" t="s">
        <v>14</v>
      </c>
      <c r="L12" s="10" t="s">
        <v>36</v>
      </c>
      <c r="M12" s="16" t="s">
        <v>14</v>
      </c>
      <c r="N12" s="16" t="s">
        <v>14</v>
      </c>
      <c r="O12" s="16" t="s">
        <v>14</v>
      </c>
      <c r="P12" s="16" t="s">
        <v>14</v>
      </c>
      <c r="Q12" s="16" t="s">
        <v>14</v>
      </c>
      <c r="R12" s="16" t="s">
        <v>14</v>
      </c>
      <c r="S12" s="21" t="s">
        <v>18</v>
      </c>
      <c r="T12" s="21" t="s">
        <v>18</v>
      </c>
      <c r="U12" s="21" t="s">
        <v>18</v>
      </c>
      <c r="V12" s="21" t="s">
        <v>61</v>
      </c>
      <c r="W12" s="34" t="s">
        <v>14</v>
      </c>
      <c r="X12" s="34" t="s">
        <v>14</v>
      </c>
      <c r="Y12" s="34" t="s">
        <v>14</v>
      </c>
      <c r="Z12" s="34" t="s">
        <v>14</v>
      </c>
      <c r="AA12" s="34" t="s">
        <v>14</v>
      </c>
      <c r="AB12" s="35" t="s">
        <v>400</v>
      </c>
      <c r="AC12" s="45" t="s">
        <v>14</v>
      </c>
      <c r="AD12" s="45" t="s">
        <v>14</v>
      </c>
      <c r="AE12" s="45" t="s">
        <v>14</v>
      </c>
    </row>
    <row r="13" spans="1:34" ht="30" x14ac:dyDescent="0.25">
      <c r="A13" s="6">
        <f t="shared" si="0"/>
        <v>11</v>
      </c>
      <c r="B13" s="6" t="s">
        <v>13</v>
      </c>
      <c r="C13" s="6" t="s">
        <v>14</v>
      </c>
      <c r="D13" s="7" t="s">
        <v>33</v>
      </c>
      <c r="E13" s="6" t="s">
        <v>23</v>
      </c>
      <c r="F13" s="6" t="s">
        <v>14</v>
      </c>
      <c r="G13" s="8" t="s">
        <v>39</v>
      </c>
      <c r="H13" s="8"/>
      <c r="I13" s="9" t="s">
        <v>35</v>
      </c>
      <c r="J13" s="9" t="s">
        <v>19</v>
      </c>
      <c r="K13" s="10" t="s">
        <v>14</v>
      </c>
      <c r="L13" s="10" t="s">
        <v>36</v>
      </c>
      <c r="M13" s="16" t="s">
        <v>14</v>
      </c>
      <c r="N13" s="16" t="s">
        <v>14</v>
      </c>
      <c r="O13" s="16" t="s">
        <v>14</v>
      </c>
      <c r="P13" s="16" t="s">
        <v>14</v>
      </c>
      <c r="Q13" s="16" t="s">
        <v>14</v>
      </c>
      <c r="R13" s="16" t="s">
        <v>14</v>
      </c>
      <c r="S13" s="21" t="s">
        <v>18</v>
      </c>
      <c r="T13" s="21" t="s">
        <v>18</v>
      </c>
      <c r="U13" s="21" t="s">
        <v>18</v>
      </c>
      <c r="V13" s="21" t="s">
        <v>61</v>
      </c>
      <c r="W13" s="34" t="s">
        <v>14</v>
      </c>
      <c r="X13" s="34" t="s">
        <v>14</v>
      </c>
      <c r="Y13" s="34" t="s">
        <v>14</v>
      </c>
      <c r="Z13" s="34" t="s">
        <v>14</v>
      </c>
      <c r="AA13" s="34" t="s">
        <v>14</v>
      </c>
      <c r="AB13" s="35" t="s">
        <v>401</v>
      </c>
      <c r="AC13" s="45" t="s">
        <v>14</v>
      </c>
      <c r="AD13" s="45" t="s">
        <v>14</v>
      </c>
      <c r="AE13" s="45" t="s">
        <v>14</v>
      </c>
    </row>
    <row r="14" spans="1:34" ht="75" x14ac:dyDescent="0.25">
      <c r="A14" s="6">
        <f t="shared" si="0"/>
        <v>12</v>
      </c>
      <c r="B14" s="6" t="s">
        <v>13</v>
      </c>
      <c r="C14" s="6" t="s">
        <v>14</v>
      </c>
      <c r="D14" s="7" t="s">
        <v>33</v>
      </c>
      <c r="E14" s="6" t="s">
        <v>25</v>
      </c>
      <c r="F14" s="6" t="s">
        <v>14</v>
      </c>
      <c r="G14" s="8" t="s">
        <v>40</v>
      </c>
      <c r="H14" s="8"/>
      <c r="I14" s="9" t="s">
        <v>35</v>
      </c>
      <c r="J14" s="9" t="s">
        <v>19</v>
      </c>
      <c r="K14" s="10" t="s">
        <v>14</v>
      </c>
      <c r="L14" s="10" t="s">
        <v>36</v>
      </c>
      <c r="M14" s="16" t="s">
        <v>14</v>
      </c>
      <c r="N14" s="16" t="s">
        <v>14</v>
      </c>
      <c r="O14" s="16" t="s">
        <v>14</v>
      </c>
      <c r="P14" s="16" t="s">
        <v>14</v>
      </c>
      <c r="Q14" s="16" t="s">
        <v>14</v>
      </c>
      <c r="R14" s="16" t="s">
        <v>14</v>
      </c>
      <c r="S14" s="21" t="s">
        <v>18</v>
      </c>
      <c r="T14" s="21" t="s">
        <v>18</v>
      </c>
      <c r="U14" s="21" t="s">
        <v>18</v>
      </c>
      <c r="V14" s="21" t="s">
        <v>61</v>
      </c>
      <c r="W14" s="34" t="s">
        <v>14</v>
      </c>
      <c r="X14" s="34" t="s">
        <v>14</v>
      </c>
      <c r="Y14" s="34" t="s">
        <v>14</v>
      </c>
      <c r="Z14" s="34" t="s">
        <v>14</v>
      </c>
      <c r="AA14" s="34" t="s">
        <v>14</v>
      </c>
      <c r="AB14" s="35" t="s">
        <v>402</v>
      </c>
      <c r="AC14" s="45" t="s">
        <v>14</v>
      </c>
      <c r="AD14" s="45" t="s">
        <v>14</v>
      </c>
      <c r="AE14" s="45" t="s">
        <v>14</v>
      </c>
    </row>
    <row r="15" spans="1:34" ht="30" x14ac:dyDescent="0.25">
      <c r="A15" s="6">
        <f t="shared" si="0"/>
        <v>13</v>
      </c>
      <c r="B15" s="6" t="s">
        <v>13</v>
      </c>
      <c r="C15" s="6" t="s">
        <v>14</v>
      </c>
      <c r="D15" s="7" t="s">
        <v>33</v>
      </c>
      <c r="E15" s="6" t="s">
        <v>27</v>
      </c>
      <c r="F15" s="6" t="s">
        <v>14</v>
      </c>
      <c r="G15" s="8" t="s">
        <v>41</v>
      </c>
      <c r="H15" s="8"/>
      <c r="I15" s="9" t="s">
        <v>35</v>
      </c>
      <c r="J15" s="9" t="s">
        <v>19</v>
      </c>
      <c r="K15" s="10" t="s">
        <v>14</v>
      </c>
      <c r="L15" s="10" t="s">
        <v>36</v>
      </c>
      <c r="M15" s="16" t="s">
        <v>14</v>
      </c>
      <c r="N15" s="16" t="s">
        <v>14</v>
      </c>
      <c r="O15" s="16" t="s">
        <v>14</v>
      </c>
      <c r="P15" s="16" t="s">
        <v>14</v>
      </c>
      <c r="Q15" s="16" t="s">
        <v>14</v>
      </c>
      <c r="R15" s="16" t="s">
        <v>14</v>
      </c>
      <c r="S15" s="21" t="s">
        <v>18</v>
      </c>
      <c r="T15" s="21" t="s">
        <v>18</v>
      </c>
      <c r="U15" s="21" t="s">
        <v>18</v>
      </c>
      <c r="V15" s="21" t="s">
        <v>18</v>
      </c>
      <c r="W15" s="34" t="s">
        <v>14</v>
      </c>
      <c r="X15" s="34" t="s">
        <v>14</v>
      </c>
      <c r="Y15" s="34" t="s">
        <v>14</v>
      </c>
      <c r="Z15" s="34" t="s">
        <v>14</v>
      </c>
      <c r="AA15" s="34" t="s">
        <v>14</v>
      </c>
      <c r="AB15" s="34" t="s">
        <v>14</v>
      </c>
      <c r="AC15" s="45" t="s">
        <v>14</v>
      </c>
      <c r="AD15" s="45" t="s">
        <v>14</v>
      </c>
      <c r="AE15" s="45" t="s">
        <v>14</v>
      </c>
    </row>
    <row r="16" spans="1:34" ht="60" x14ac:dyDescent="0.25">
      <c r="A16" s="6">
        <f t="shared" si="0"/>
        <v>14</v>
      </c>
      <c r="B16" s="6" t="s">
        <v>13</v>
      </c>
      <c r="C16" s="6" t="s">
        <v>14</v>
      </c>
      <c r="D16" s="7" t="s">
        <v>33</v>
      </c>
      <c r="E16" s="6" t="s">
        <v>42</v>
      </c>
      <c r="F16" s="6" t="s">
        <v>14</v>
      </c>
      <c r="G16" s="8" t="s">
        <v>43</v>
      </c>
      <c r="H16" s="8"/>
      <c r="I16" s="9" t="s">
        <v>35</v>
      </c>
      <c r="J16" s="9" t="s">
        <v>19</v>
      </c>
      <c r="K16" s="10" t="s">
        <v>14</v>
      </c>
      <c r="L16" s="10" t="s">
        <v>36</v>
      </c>
      <c r="M16" s="16" t="s">
        <v>14</v>
      </c>
      <c r="N16" s="16" t="s">
        <v>14</v>
      </c>
      <c r="O16" s="16" t="s">
        <v>14</v>
      </c>
      <c r="P16" s="16" t="s">
        <v>14</v>
      </c>
      <c r="Q16" s="16" t="s">
        <v>14</v>
      </c>
      <c r="R16" s="16" t="s">
        <v>14</v>
      </c>
      <c r="S16" s="21" t="s">
        <v>18</v>
      </c>
      <c r="T16" s="21" t="s">
        <v>18</v>
      </c>
      <c r="U16" s="21" t="s">
        <v>18</v>
      </c>
      <c r="V16" s="21" t="s">
        <v>61</v>
      </c>
      <c r="W16" s="34" t="s">
        <v>14</v>
      </c>
      <c r="X16" s="34" t="s">
        <v>14</v>
      </c>
      <c r="Y16" s="34" t="s">
        <v>14</v>
      </c>
      <c r="Z16" s="34" t="s">
        <v>14</v>
      </c>
      <c r="AA16" s="34" t="s">
        <v>14</v>
      </c>
      <c r="AB16" s="34" t="s">
        <v>14</v>
      </c>
      <c r="AC16" s="45" t="s">
        <v>14</v>
      </c>
      <c r="AD16" s="45" t="s">
        <v>14</v>
      </c>
      <c r="AE16" s="45" t="s">
        <v>14</v>
      </c>
    </row>
    <row r="17" spans="1:31" ht="240" x14ac:dyDescent="0.25">
      <c r="A17" s="6">
        <f t="shared" si="0"/>
        <v>15</v>
      </c>
      <c r="B17" s="6" t="s">
        <v>13</v>
      </c>
      <c r="C17" s="6" t="s">
        <v>14</v>
      </c>
      <c r="D17" s="7" t="s">
        <v>33</v>
      </c>
      <c r="E17" s="6" t="s">
        <v>44</v>
      </c>
      <c r="F17" s="6" t="s">
        <v>14</v>
      </c>
      <c r="G17" s="8" t="s">
        <v>375</v>
      </c>
      <c r="H17" s="11"/>
      <c r="I17" s="9" t="s">
        <v>35</v>
      </c>
      <c r="J17" s="9" t="s">
        <v>19</v>
      </c>
      <c r="K17" s="10" t="s">
        <v>14</v>
      </c>
      <c r="L17" s="10" t="s">
        <v>36</v>
      </c>
      <c r="M17" s="16" t="s">
        <v>14</v>
      </c>
      <c r="N17" s="16" t="s">
        <v>14</v>
      </c>
      <c r="O17" s="16" t="s">
        <v>14</v>
      </c>
      <c r="P17" s="16" t="s">
        <v>14</v>
      </c>
      <c r="Q17" s="16" t="s">
        <v>14</v>
      </c>
      <c r="R17" s="16" t="s">
        <v>14</v>
      </c>
      <c r="S17" s="21" t="s">
        <v>18</v>
      </c>
      <c r="T17" s="21" t="s">
        <v>18</v>
      </c>
      <c r="U17" s="21" t="s">
        <v>18</v>
      </c>
      <c r="V17" s="21" t="s">
        <v>61</v>
      </c>
      <c r="W17" s="34" t="s">
        <v>14</v>
      </c>
      <c r="X17" s="34" t="s">
        <v>14</v>
      </c>
      <c r="Y17" s="34" t="s">
        <v>14</v>
      </c>
      <c r="Z17" s="34" t="s">
        <v>14</v>
      </c>
      <c r="AA17" s="34" t="s">
        <v>14</v>
      </c>
      <c r="AB17" s="35" t="s">
        <v>403</v>
      </c>
      <c r="AC17" s="45" t="s">
        <v>14</v>
      </c>
      <c r="AD17" s="45" t="s">
        <v>14</v>
      </c>
      <c r="AE17" s="45" t="s">
        <v>14</v>
      </c>
    </row>
    <row r="18" spans="1:31" ht="60" x14ac:dyDescent="0.25">
      <c r="A18" s="6">
        <f t="shared" si="0"/>
        <v>16</v>
      </c>
      <c r="B18" s="6" t="s">
        <v>13</v>
      </c>
      <c r="C18" s="6" t="s">
        <v>14</v>
      </c>
      <c r="D18" s="7" t="s">
        <v>33</v>
      </c>
      <c r="E18" s="6" t="s">
        <v>45</v>
      </c>
      <c r="F18" s="6" t="s">
        <v>14</v>
      </c>
      <c r="G18" s="8" t="s">
        <v>46</v>
      </c>
      <c r="H18" s="8"/>
      <c r="I18" s="9" t="s">
        <v>35</v>
      </c>
      <c r="J18" s="9" t="s">
        <v>19</v>
      </c>
      <c r="K18" s="10" t="s">
        <v>14</v>
      </c>
      <c r="L18" s="10" t="s">
        <v>36</v>
      </c>
      <c r="M18" s="16" t="s">
        <v>14</v>
      </c>
      <c r="N18" s="16" t="s">
        <v>14</v>
      </c>
      <c r="O18" s="16" t="s">
        <v>14</v>
      </c>
      <c r="P18" s="16" t="s">
        <v>14</v>
      </c>
      <c r="Q18" s="16" t="s">
        <v>14</v>
      </c>
      <c r="R18" s="16" t="s">
        <v>14</v>
      </c>
      <c r="S18" s="21" t="s">
        <v>18</v>
      </c>
      <c r="T18" s="21" t="s">
        <v>18</v>
      </c>
      <c r="U18" s="21" t="s">
        <v>18</v>
      </c>
      <c r="V18" s="21" t="s">
        <v>61</v>
      </c>
      <c r="W18" s="34" t="s">
        <v>14</v>
      </c>
      <c r="X18" s="34" t="s">
        <v>14</v>
      </c>
      <c r="Y18" s="34" t="s">
        <v>14</v>
      </c>
      <c r="Z18" s="34" t="s">
        <v>14</v>
      </c>
      <c r="AA18" s="34" t="s">
        <v>14</v>
      </c>
      <c r="AB18" s="36" t="s">
        <v>404</v>
      </c>
      <c r="AC18" s="45" t="s">
        <v>14</v>
      </c>
      <c r="AD18" s="45" t="s">
        <v>14</v>
      </c>
      <c r="AE18" s="45" t="s">
        <v>14</v>
      </c>
    </row>
    <row r="19" spans="1:31" ht="60" x14ac:dyDescent="0.25">
      <c r="A19" s="6">
        <f t="shared" si="0"/>
        <v>17</v>
      </c>
      <c r="B19" s="6" t="s">
        <v>13</v>
      </c>
      <c r="C19" s="6" t="s">
        <v>14</v>
      </c>
      <c r="D19" s="7" t="s">
        <v>33</v>
      </c>
      <c r="E19" s="6" t="s">
        <v>47</v>
      </c>
      <c r="F19" s="6" t="s">
        <v>14</v>
      </c>
      <c r="G19" s="8" t="s">
        <v>48</v>
      </c>
      <c r="H19" s="8"/>
      <c r="I19" s="9" t="s">
        <v>35</v>
      </c>
      <c r="J19" s="9" t="s">
        <v>19</v>
      </c>
      <c r="K19" s="10" t="s">
        <v>14</v>
      </c>
      <c r="L19" s="10" t="s">
        <v>36</v>
      </c>
      <c r="M19" s="16" t="s">
        <v>14</v>
      </c>
      <c r="N19" s="16" t="s">
        <v>14</v>
      </c>
      <c r="O19" s="16" t="s">
        <v>14</v>
      </c>
      <c r="P19" s="16" t="s">
        <v>14</v>
      </c>
      <c r="Q19" s="16" t="s">
        <v>14</v>
      </c>
      <c r="R19" s="16" t="s">
        <v>14</v>
      </c>
      <c r="S19" s="21" t="s">
        <v>18</v>
      </c>
      <c r="T19" s="21" t="s">
        <v>18</v>
      </c>
      <c r="U19" s="21" t="s">
        <v>18</v>
      </c>
      <c r="V19" s="21" t="s">
        <v>61</v>
      </c>
      <c r="W19" s="34" t="s">
        <v>14</v>
      </c>
      <c r="X19" s="34" t="s">
        <v>14</v>
      </c>
      <c r="Y19" s="34" t="s">
        <v>14</v>
      </c>
      <c r="Z19" s="34" t="s">
        <v>14</v>
      </c>
      <c r="AA19" s="34" t="s">
        <v>14</v>
      </c>
      <c r="AB19" s="36" t="s">
        <v>698</v>
      </c>
      <c r="AC19" s="45" t="s">
        <v>14</v>
      </c>
      <c r="AD19" s="45" t="s">
        <v>14</v>
      </c>
      <c r="AE19" s="45" t="s">
        <v>14</v>
      </c>
    </row>
    <row r="20" spans="1:31" ht="30" x14ac:dyDescent="0.25">
      <c r="A20" s="6">
        <f t="shared" si="0"/>
        <v>18</v>
      </c>
      <c r="B20" s="6" t="s">
        <v>13</v>
      </c>
      <c r="C20" s="6" t="s">
        <v>14</v>
      </c>
      <c r="D20" s="7" t="s">
        <v>33</v>
      </c>
      <c r="E20" s="6" t="s">
        <v>49</v>
      </c>
      <c r="F20" s="6" t="s">
        <v>14</v>
      </c>
      <c r="G20" s="8" t="s">
        <v>50</v>
      </c>
      <c r="H20" s="8"/>
      <c r="I20" s="9" t="s">
        <v>35</v>
      </c>
      <c r="J20" s="9" t="s">
        <v>19</v>
      </c>
      <c r="K20" s="10" t="s">
        <v>14</v>
      </c>
      <c r="L20" s="10" t="s">
        <v>36</v>
      </c>
      <c r="M20" s="16" t="s">
        <v>14</v>
      </c>
      <c r="N20" s="16" t="s">
        <v>14</v>
      </c>
      <c r="O20" s="16" t="s">
        <v>14</v>
      </c>
      <c r="P20" s="16" t="s">
        <v>14</v>
      </c>
      <c r="Q20" s="16" t="s">
        <v>14</v>
      </c>
      <c r="R20" s="16" t="s">
        <v>14</v>
      </c>
      <c r="S20" s="21" t="s">
        <v>18</v>
      </c>
      <c r="T20" s="21" t="s">
        <v>18</v>
      </c>
      <c r="U20" s="21" t="s">
        <v>18</v>
      </c>
      <c r="V20" s="21" t="s">
        <v>18</v>
      </c>
      <c r="W20" s="34" t="s">
        <v>14</v>
      </c>
      <c r="X20" s="34" t="s">
        <v>14</v>
      </c>
      <c r="Y20" s="34" t="s">
        <v>14</v>
      </c>
      <c r="Z20" s="34" t="s">
        <v>14</v>
      </c>
      <c r="AA20" s="34" t="s">
        <v>14</v>
      </c>
      <c r="AB20" s="34" t="s">
        <v>14</v>
      </c>
      <c r="AC20" s="45" t="s">
        <v>14</v>
      </c>
      <c r="AD20" s="45" t="s">
        <v>14</v>
      </c>
      <c r="AE20" s="45" t="s">
        <v>14</v>
      </c>
    </row>
    <row r="21" spans="1:31" ht="90" x14ac:dyDescent="0.25">
      <c r="A21" s="6">
        <f t="shared" si="0"/>
        <v>19</v>
      </c>
      <c r="B21" s="6" t="s">
        <v>13</v>
      </c>
      <c r="C21" s="6" t="s">
        <v>14</v>
      </c>
      <c r="D21" s="7" t="s">
        <v>33</v>
      </c>
      <c r="E21" s="6" t="s">
        <v>51</v>
      </c>
      <c r="F21" s="6" t="s">
        <v>14</v>
      </c>
      <c r="G21" s="8" t="s">
        <v>52</v>
      </c>
      <c r="H21" s="8"/>
      <c r="I21" s="9" t="s">
        <v>35</v>
      </c>
      <c r="J21" s="9" t="s">
        <v>19</v>
      </c>
      <c r="K21" s="10" t="s">
        <v>14</v>
      </c>
      <c r="L21" s="10" t="s">
        <v>36</v>
      </c>
      <c r="M21" s="16" t="s">
        <v>14</v>
      </c>
      <c r="N21" s="16" t="s">
        <v>14</v>
      </c>
      <c r="O21" s="16" t="s">
        <v>14</v>
      </c>
      <c r="P21" s="16" t="s">
        <v>14</v>
      </c>
      <c r="Q21" s="16" t="s">
        <v>14</v>
      </c>
      <c r="R21" s="16" t="s">
        <v>14</v>
      </c>
      <c r="S21" s="21" t="s">
        <v>61</v>
      </c>
      <c r="T21" s="21" t="s">
        <v>61</v>
      </c>
      <c r="U21" s="21" t="s">
        <v>18</v>
      </c>
      <c r="V21" s="21" t="s">
        <v>18</v>
      </c>
      <c r="W21" s="36" t="s">
        <v>405</v>
      </c>
      <c r="X21" s="36" t="s">
        <v>406</v>
      </c>
      <c r="Y21" s="36" t="s">
        <v>407</v>
      </c>
      <c r="Z21" s="36" t="s">
        <v>408</v>
      </c>
      <c r="AA21" s="34" t="s">
        <v>14</v>
      </c>
      <c r="AB21" s="34" t="s">
        <v>14</v>
      </c>
      <c r="AC21" s="45" t="s">
        <v>686</v>
      </c>
      <c r="AD21" s="45" t="s">
        <v>686</v>
      </c>
      <c r="AE21" s="45" t="s">
        <v>14</v>
      </c>
    </row>
    <row r="22" spans="1:31" ht="75" x14ac:dyDescent="0.25">
      <c r="A22" s="6">
        <f t="shared" si="0"/>
        <v>20</v>
      </c>
      <c r="B22" s="6" t="s">
        <v>13</v>
      </c>
      <c r="C22" s="6" t="s">
        <v>14</v>
      </c>
      <c r="D22" s="7" t="s">
        <v>33</v>
      </c>
      <c r="E22" s="6" t="s">
        <v>53</v>
      </c>
      <c r="F22" s="6" t="s">
        <v>14</v>
      </c>
      <c r="G22" s="8" t="s">
        <v>54</v>
      </c>
      <c r="H22" s="8"/>
      <c r="I22" s="9" t="s">
        <v>35</v>
      </c>
      <c r="J22" s="9" t="s">
        <v>19</v>
      </c>
      <c r="K22" s="10" t="s">
        <v>14</v>
      </c>
      <c r="L22" s="10" t="s">
        <v>36</v>
      </c>
      <c r="M22" s="16" t="s">
        <v>14</v>
      </c>
      <c r="N22" s="16" t="s">
        <v>14</v>
      </c>
      <c r="O22" s="16" t="s">
        <v>14</v>
      </c>
      <c r="P22" s="16" t="s">
        <v>14</v>
      </c>
      <c r="Q22" s="16" t="s">
        <v>14</v>
      </c>
      <c r="R22" s="16" t="s">
        <v>14</v>
      </c>
      <c r="S22" s="21" t="s">
        <v>61</v>
      </c>
      <c r="T22" s="21" t="s">
        <v>61</v>
      </c>
      <c r="U22" s="21" t="s">
        <v>18</v>
      </c>
      <c r="V22" s="21" t="s">
        <v>18</v>
      </c>
      <c r="W22" s="36" t="s">
        <v>409</v>
      </c>
      <c r="X22" s="36" t="s">
        <v>410</v>
      </c>
      <c r="Y22" s="36" t="s">
        <v>411</v>
      </c>
      <c r="Z22" s="36" t="s">
        <v>412</v>
      </c>
      <c r="AA22" s="34" t="s">
        <v>14</v>
      </c>
      <c r="AB22" s="34" t="s">
        <v>14</v>
      </c>
      <c r="AC22" s="45" t="s">
        <v>686</v>
      </c>
      <c r="AD22" s="45" t="s">
        <v>686</v>
      </c>
      <c r="AE22" s="45" t="s">
        <v>14</v>
      </c>
    </row>
    <row r="23" spans="1:31" ht="45" x14ac:dyDescent="0.25">
      <c r="A23" s="6">
        <f t="shared" si="0"/>
        <v>21</v>
      </c>
      <c r="B23" s="6" t="s">
        <v>13</v>
      </c>
      <c r="C23" s="6" t="s">
        <v>14</v>
      </c>
      <c r="D23" s="7" t="s">
        <v>33</v>
      </c>
      <c r="E23" s="6" t="s">
        <v>55</v>
      </c>
      <c r="F23" s="6" t="s">
        <v>14</v>
      </c>
      <c r="G23" s="8" t="s">
        <v>56</v>
      </c>
      <c r="H23" s="8"/>
      <c r="I23" s="9" t="s">
        <v>35</v>
      </c>
      <c r="J23" s="9" t="s">
        <v>19</v>
      </c>
      <c r="K23" s="10" t="s">
        <v>14</v>
      </c>
      <c r="L23" s="10" t="s">
        <v>36</v>
      </c>
      <c r="M23" s="16" t="s">
        <v>14</v>
      </c>
      <c r="N23" s="16" t="s">
        <v>14</v>
      </c>
      <c r="O23" s="16" t="s">
        <v>14</v>
      </c>
      <c r="P23" s="16" t="s">
        <v>14</v>
      </c>
      <c r="Q23" s="16" t="s">
        <v>14</v>
      </c>
      <c r="R23" s="16" t="s">
        <v>14</v>
      </c>
      <c r="S23" s="21" t="s">
        <v>18</v>
      </c>
      <c r="T23" s="21" t="s">
        <v>18</v>
      </c>
      <c r="U23" s="21" t="s">
        <v>18</v>
      </c>
      <c r="V23" s="21" t="s">
        <v>61</v>
      </c>
      <c r="W23" s="34" t="s">
        <v>14</v>
      </c>
      <c r="X23" s="34" t="s">
        <v>14</v>
      </c>
      <c r="Y23" s="34" t="s">
        <v>14</v>
      </c>
      <c r="Z23" s="34" t="s">
        <v>14</v>
      </c>
      <c r="AA23" s="34" t="s">
        <v>14</v>
      </c>
      <c r="AB23" s="36" t="s">
        <v>413</v>
      </c>
      <c r="AC23" s="45" t="s">
        <v>14</v>
      </c>
      <c r="AD23" s="45" t="s">
        <v>14</v>
      </c>
      <c r="AE23" s="45" t="s">
        <v>14</v>
      </c>
    </row>
    <row r="24" spans="1:31" ht="30" x14ac:dyDescent="0.25">
      <c r="A24" s="6">
        <f t="shared" si="0"/>
        <v>22</v>
      </c>
      <c r="B24" s="6" t="s">
        <v>57</v>
      </c>
      <c r="C24" s="6" t="s">
        <v>58</v>
      </c>
      <c r="D24" s="7" t="s">
        <v>59</v>
      </c>
      <c r="E24" s="6" t="s">
        <v>14</v>
      </c>
      <c r="F24" s="6" t="s">
        <v>14</v>
      </c>
      <c r="G24" s="8" t="s">
        <v>60</v>
      </c>
      <c r="H24" s="8"/>
      <c r="I24" s="9" t="s">
        <v>5</v>
      </c>
      <c r="J24" s="9" t="s">
        <v>62</v>
      </c>
      <c r="K24" s="10" t="s">
        <v>63</v>
      </c>
      <c r="L24" s="10" t="s">
        <v>20</v>
      </c>
      <c r="M24" s="16" t="s">
        <v>14</v>
      </c>
      <c r="N24" s="16" t="s">
        <v>14</v>
      </c>
      <c r="O24" s="16" t="s">
        <v>14</v>
      </c>
      <c r="P24" s="16" t="s">
        <v>14</v>
      </c>
      <c r="Q24" s="16" t="s">
        <v>14</v>
      </c>
      <c r="R24" s="16" t="s">
        <v>14</v>
      </c>
      <c r="S24" s="21" t="s">
        <v>18</v>
      </c>
      <c r="T24" s="21" t="s">
        <v>18</v>
      </c>
      <c r="U24" s="21" t="s">
        <v>18</v>
      </c>
      <c r="V24" s="21" t="s">
        <v>18</v>
      </c>
      <c r="W24" s="21" t="s">
        <v>14</v>
      </c>
      <c r="X24" s="21" t="s">
        <v>14</v>
      </c>
      <c r="Y24" s="21" t="s">
        <v>14</v>
      </c>
      <c r="Z24" s="21" t="s">
        <v>14</v>
      </c>
      <c r="AA24" s="21" t="s">
        <v>14</v>
      </c>
      <c r="AB24" s="34" t="s">
        <v>14</v>
      </c>
      <c r="AC24" s="45" t="s">
        <v>14</v>
      </c>
      <c r="AD24" s="45" t="s">
        <v>14</v>
      </c>
      <c r="AE24" s="45" t="s">
        <v>14</v>
      </c>
    </row>
    <row r="25" spans="1:31" ht="120" x14ac:dyDescent="0.25">
      <c r="A25" s="6">
        <f t="shared" si="0"/>
        <v>23</v>
      </c>
      <c r="B25" s="6" t="s">
        <v>57</v>
      </c>
      <c r="C25" s="6" t="s">
        <v>58</v>
      </c>
      <c r="D25" s="7" t="s">
        <v>64</v>
      </c>
      <c r="E25" s="6" t="s">
        <v>14</v>
      </c>
      <c r="F25" s="6" t="s">
        <v>14</v>
      </c>
      <c r="G25" s="8" t="s">
        <v>65</v>
      </c>
      <c r="H25" s="8"/>
      <c r="I25" s="9" t="s">
        <v>5</v>
      </c>
      <c r="J25" s="9" t="s">
        <v>62</v>
      </c>
      <c r="K25" s="10" t="s">
        <v>63</v>
      </c>
      <c r="L25" s="10" t="s">
        <v>66</v>
      </c>
      <c r="M25" s="16" t="s">
        <v>14</v>
      </c>
      <c r="N25" s="16" t="s">
        <v>14</v>
      </c>
      <c r="O25" s="16" t="s">
        <v>14</v>
      </c>
      <c r="P25" s="16" t="s">
        <v>14</v>
      </c>
      <c r="Q25" s="16" t="s">
        <v>14</v>
      </c>
      <c r="R25" s="16" t="s">
        <v>14</v>
      </c>
      <c r="S25" s="21" t="s">
        <v>61</v>
      </c>
      <c r="T25" s="21" t="s">
        <v>61</v>
      </c>
      <c r="U25" s="21" t="s">
        <v>18</v>
      </c>
      <c r="V25" s="21" t="s">
        <v>18</v>
      </c>
      <c r="W25" s="36" t="s">
        <v>414</v>
      </c>
      <c r="X25" s="36" t="s">
        <v>415</v>
      </c>
      <c r="Y25" s="36" t="s">
        <v>416</v>
      </c>
      <c r="Z25" s="36" t="s">
        <v>408</v>
      </c>
      <c r="AA25" s="21" t="s">
        <v>14</v>
      </c>
      <c r="AB25" s="34" t="s">
        <v>14</v>
      </c>
      <c r="AC25" s="45" t="s">
        <v>686</v>
      </c>
      <c r="AD25" s="45" t="s">
        <v>686</v>
      </c>
      <c r="AE25" s="45" t="s">
        <v>14</v>
      </c>
    </row>
    <row r="26" spans="1:31" ht="150" x14ac:dyDescent="0.25">
      <c r="A26" s="6">
        <f t="shared" si="0"/>
        <v>24</v>
      </c>
      <c r="B26" s="6" t="s">
        <v>57</v>
      </c>
      <c r="C26" s="6" t="s">
        <v>58</v>
      </c>
      <c r="D26" s="7" t="s">
        <v>67</v>
      </c>
      <c r="E26" s="6" t="s">
        <v>14</v>
      </c>
      <c r="F26" s="6" t="s">
        <v>14</v>
      </c>
      <c r="G26" s="8" t="s">
        <v>68</v>
      </c>
      <c r="H26" s="8"/>
      <c r="I26" s="9" t="s">
        <v>5</v>
      </c>
      <c r="J26" s="9" t="s">
        <v>62</v>
      </c>
      <c r="K26" s="10" t="s">
        <v>63</v>
      </c>
      <c r="L26" s="10" t="s">
        <v>69</v>
      </c>
      <c r="M26" s="16" t="s">
        <v>14</v>
      </c>
      <c r="N26" s="16" t="s">
        <v>14</v>
      </c>
      <c r="O26" s="16" t="s">
        <v>14</v>
      </c>
      <c r="P26" s="16" t="s">
        <v>14</v>
      </c>
      <c r="Q26" s="16" t="s">
        <v>14</v>
      </c>
      <c r="R26" s="16" t="s">
        <v>14</v>
      </c>
      <c r="S26" s="21" t="s">
        <v>61</v>
      </c>
      <c r="T26" s="21" t="s">
        <v>61</v>
      </c>
      <c r="U26" s="21" t="s">
        <v>61</v>
      </c>
      <c r="V26" s="21" t="s">
        <v>18</v>
      </c>
      <c r="W26" s="36" t="s">
        <v>417</v>
      </c>
      <c r="X26" s="36" t="s">
        <v>418</v>
      </c>
      <c r="Y26" s="36" t="s">
        <v>419</v>
      </c>
      <c r="Z26" s="36" t="s">
        <v>420</v>
      </c>
      <c r="AA26" s="36" t="s">
        <v>421</v>
      </c>
      <c r="AB26" s="34" t="s">
        <v>14</v>
      </c>
      <c r="AC26" s="45" t="s">
        <v>14</v>
      </c>
      <c r="AD26" s="45" t="s">
        <v>686</v>
      </c>
      <c r="AE26" s="45" t="s">
        <v>686</v>
      </c>
    </row>
    <row r="27" spans="1:31" ht="195" x14ac:dyDescent="0.25">
      <c r="A27" s="6">
        <f t="shared" si="0"/>
        <v>25</v>
      </c>
      <c r="B27" s="6" t="s">
        <v>57</v>
      </c>
      <c r="C27" s="6" t="s">
        <v>58</v>
      </c>
      <c r="D27" s="7" t="s">
        <v>67</v>
      </c>
      <c r="E27" s="6" t="s">
        <v>16</v>
      </c>
      <c r="F27" s="6"/>
      <c r="G27" s="8" t="s">
        <v>837</v>
      </c>
      <c r="H27" s="8"/>
      <c r="I27" s="9" t="s">
        <v>5</v>
      </c>
      <c r="J27" s="9" t="s">
        <v>62</v>
      </c>
      <c r="K27" s="10" t="s">
        <v>63</v>
      </c>
      <c r="L27" s="10" t="s">
        <v>69</v>
      </c>
      <c r="M27" s="16" t="s">
        <v>14</v>
      </c>
      <c r="N27" s="16" t="s">
        <v>14</v>
      </c>
      <c r="O27" s="16" t="s">
        <v>14</v>
      </c>
      <c r="P27" s="16" t="s">
        <v>14</v>
      </c>
      <c r="Q27" s="16" t="s">
        <v>14</v>
      </c>
      <c r="R27" s="16" t="s">
        <v>14</v>
      </c>
      <c r="S27" s="21" t="s">
        <v>61</v>
      </c>
      <c r="T27" s="21" t="s">
        <v>61</v>
      </c>
      <c r="U27" s="21" t="s">
        <v>18</v>
      </c>
      <c r="V27" s="21" t="s">
        <v>18</v>
      </c>
      <c r="W27" s="37" t="s">
        <v>699</v>
      </c>
      <c r="X27" s="36" t="s">
        <v>422</v>
      </c>
      <c r="Y27" s="36" t="s">
        <v>419</v>
      </c>
      <c r="Z27" s="36" t="s">
        <v>423</v>
      </c>
      <c r="AA27" s="38" t="s">
        <v>14</v>
      </c>
      <c r="AB27" s="34" t="s">
        <v>14</v>
      </c>
      <c r="AC27" s="45" t="s">
        <v>686</v>
      </c>
      <c r="AD27" s="45" t="s">
        <v>686</v>
      </c>
      <c r="AE27" s="45" t="s">
        <v>14</v>
      </c>
    </row>
    <row r="28" spans="1:31" ht="300" x14ac:dyDescent="0.25">
      <c r="A28" s="6">
        <f t="shared" si="0"/>
        <v>26</v>
      </c>
      <c r="B28" s="6" t="s">
        <v>57</v>
      </c>
      <c r="C28" s="6" t="s">
        <v>58</v>
      </c>
      <c r="D28" s="7" t="s">
        <v>67</v>
      </c>
      <c r="E28" s="6" t="s">
        <v>21</v>
      </c>
      <c r="F28" s="6" t="s">
        <v>14</v>
      </c>
      <c r="G28" s="8" t="s">
        <v>907</v>
      </c>
      <c r="H28" s="8" t="s">
        <v>908</v>
      </c>
      <c r="I28" s="9" t="s">
        <v>5</v>
      </c>
      <c r="J28" s="9" t="s">
        <v>62</v>
      </c>
      <c r="K28" s="10" t="s">
        <v>63</v>
      </c>
      <c r="L28" s="10" t="s">
        <v>69</v>
      </c>
      <c r="M28" s="16" t="s">
        <v>14</v>
      </c>
      <c r="N28" s="16" t="s">
        <v>14</v>
      </c>
      <c r="O28" s="16" t="s">
        <v>334</v>
      </c>
      <c r="P28" s="16" t="s">
        <v>14</v>
      </c>
      <c r="Q28" s="16" t="s">
        <v>14</v>
      </c>
      <c r="R28" s="16" t="s">
        <v>14</v>
      </c>
      <c r="S28" s="21" t="s">
        <v>61</v>
      </c>
      <c r="T28" s="21" t="s">
        <v>61</v>
      </c>
      <c r="U28" s="21" t="s">
        <v>18</v>
      </c>
      <c r="V28" s="21" t="s">
        <v>61</v>
      </c>
      <c r="W28" s="37" t="s">
        <v>699</v>
      </c>
      <c r="X28" s="36" t="s">
        <v>424</v>
      </c>
      <c r="Y28" s="36" t="s">
        <v>419</v>
      </c>
      <c r="Z28" s="36" t="s">
        <v>423</v>
      </c>
      <c r="AA28" s="39" t="s">
        <v>14</v>
      </c>
      <c r="AB28" s="36" t="s">
        <v>425</v>
      </c>
      <c r="AC28" s="45" t="s">
        <v>686</v>
      </c>
      <c r="AD28" s="45" t="s">
        <v>686</v>
      </c>
      <c r="AE28" s="45" t="s">
        <v>14</v>
      </c>
    </row>
    <row r="29" spans="1:31" ht="105" x14ac:dyDescent="0.25">
      <c r="A29" s="6">
        <f t="shared" si="0"/>
        <v>27</v>
      </c>
      <c r="B29" s="6" t="s">
        <v>57</v>
      </c>
      <c r="C29" s="6" t="s">
        <v>58</v>
      </c>
      <c r="D29" s="7" t="s">
        <v>70</v>
      </c>
      <c r="E29" s="6" t="s">
        <v>16</v>
      </c>
      <c r="F29" s="6" t="s">
        <v>14</v>
      </c>
      <c r="G29" s="8" t="s">
        <v>71</v>
      </c>
      <c r="H29" s="8"/>
      <c r="I29" s="9" t="s">
        <v>5</v>
      </c>
      <c r="J29" s="9" t="s">
        <v>62</v>
      </c>
      <c r="K29" s="10" t="s">
        <v>63</v>
      </c>
      <c r="L29" s="10" t="s">
        <v>72</v>
      </c>
      <c r="M29" s="16" t="s">
        <v>14</v>
      </c>
      <c r="N29" s="16" t="s">
        <v>14</v>
      </c>
      <c r="O29" s="16" t="s">
        <v>14</v>
      </c>
      <c r="P29" s="16" t="s">
        <v>14</v>
      </c>
      <c r="Q29" s="16" t="s">
        <v>14</v>
      </c>
      <c r="R29" s="16" t="s">
        <v>14</v>
      </c>
      <c r="S29" s="21" t="s">
        <v>61</v>
      </c>
      <c r="T29" s="21" t="s">
        <v>61</v>
      </c>
      <c r="U29" s="21" t="s">
        <v>18</v>
      </c>
      <c r="V29" s="21" t="s">
        <v>18</v>
      </c>
      <c r="W29" s="36" t="s">
        <v>426</v>
      </c>
      <c r="X29" s="36" t="s">
        <v>427</v>
      </c>
      <c r="Y29" s="36" t="s">
        <v>428</v>
      </c>
      <c r="Z29" s="36" t="s">
        <v>408</v>
      </c>
      <c r="AA29" s="38" t="s">
        <v>14</v>
      </c>
      <c r="AB29" s="34" t="s">
        <v>14</v>
      </c>
      <c r="AC29" s="45" t="s">
        <v>686</v>
      </c>
      <c r="AD29" s="45" t="s">
        <v>686</v>
      </c>
      <c r="AE29" s="45" t="s">
        <v>14</v>
      </c>
    </row>
    <row r="30" spans="1:31" ht="90" x14ac:dyDescent="0.25">
      <c r="A30" s="6">
        <f t="shared" si="0"/>
        <v>28</v>
      </c>
      <c r="B30" s="6" t="s">
        <v>57</v>
      </c>
      <c r="C30" s="6" t="s">
        <v>58</v>
      </c>
      <c r="D30" s="7" t="s">
        <v>70</v>
      </c>
      <c r="E30" s="6" t="s">
        <v>21</v>
      </c>
      <c r="F30" s="6" t="s">
        <v>14</v>
      </c>
      <c r="G30" s="8" t="s">
        <v>73</v>
      </c>
      <c r="H30" s="8"/>
      <c r="I30" s="9" t="s">
        <v>5</v>
      </c>
      <c r="J30" s="9" t="s">
        <v>62</v>
      </c>
      <c r="K30" s="10" t="s">
        <v>63</v>
      </c>
      <c r="L30" s="10" t="s">
        <v>72</v>
      </c>
      <c r="M30" s="16" t="s">
        <v>14</v>
      </c>
      <c r="N30" s="16" t="s">
        <v>14</v>
      </c>
      <c r="O30" s="16" t="s">
        <v>334</v>
      </c>
      <c r="P30" s="16" t="s">
        <v>14</v>
      </c>
      <c r="Q30" s="16" t="s">
        <v>14</v>
      </c>
      <c r="R30" s="16" t="s">
        <v>14</v>
      </c>
      <c r="S30" s="21" t="s">
        <v>18</v>
      </c>
      <c r="T30" s="21" t="s">
        <v>61</v>
      </c>
      <c r="U30" s="21" t="s">
        <v>18</v>
      </c>
      <c r="V30" s="21" t="s">
        <v>61</v>
      </c>
      <c r="W30" s="38" t="s">
        <v>14</v>
      </c>
      <c r="X30" s="38" t="s">
        <v>14</v>
      </c>
      <c r="Y30" s="36" t="s">
        <v>429</v>
      </c>
      <c r="Z30" s="36" t="s">
        <v>430</v>
      </c>
      <c r="AA30" s="38" t="s">
        <v>14</v>
      </c>
      <c r="AB30" s="36" t="s">
        <v>425</v>
      </c>
      <c r="AC30" s="45" t="s">
        <v>14</v>
      </c>
      <c r="AD30" s="45" t="s">
        <v>686</v>
      </c>
      <c r="AE30" s="45" t="s">
        <v>14</v>
      </c>
    </row>
    <row r="31" spans="1:31" ht="60" x14ac:dyDescent="0.25">
      <c r="A31" s="6">
        <f t="shared" si="0"/>
        <v>29</v>
      </c>
      <c r="B31" s="6" t="s">
        <v>57</v>
      </c>
      <c r="C31" s="6" t="s">
        <v>58</v>
      </c>
      <c r="D31" s="7" t="s">
        <v>70</v>
      </c>
      <c r="E31" s="6" t="s">
        <v>23</v>
      </c>
      <c r="F31" s="6" t="s">
        <v>14</v>
      </c>
      <c r="G31" s="8" t="s">
        <v>74</v>
      </c>
      <c r="H31" s="8"/>
      <c r="I31" s="9" t="s">
        <v>5</v>
      </c>
      <c r="J31" s="9" t="s">
        <v>62</v>
      </c>
      <c r="K31" s="10" t="s">
        <v>63</v>
      </c>
      <c r="L31" s="10" t="s">
        <v>72</v>
      </c>
      <c r="M31" s="16" t="s">
        <v>14</v>
      </c>
      <c r="N31" s="16" t="s">
        <v>14</v>
      </c>
      <c r="O31" s="16" t="s">
        <v>14</v>
      </c>
      <c r="P31" s="16" t="s">
        <v>14</v>
      </c>
      <c r="Q31" s="16" t="s">
        <v>14</v>
      </c>
      <c r="R31" s="16" t="s">
        <v>14</v>
      </c>
      <c r="S31" s="21" t="s">
        <v>18</v>
      </c>
      <c r="T31" s="21" t="s">
        <v>61</v>
      </c>
      <c r="U31" s="21" t="s">
        <v>18</v>
      </c>
      <c r="V31" s="21" t="s">
        <v>18</v>
      </c>
      <c r="W31" s="38" t="s">
        <v>14</v>
      </c>
      <c r="X31" s="38" t="s">
        <v>14</v>
      </c>
      <c r="Y31" s="36" t="s">
        <v>74</v>
      </c>
      <c r="Z31" s="36" t="s">
        <v>431</v>
      </c>
      <c r="AA31" s="38" t="s">
        <v>14</v>
      </c>
      <c r="AB31" s="34" t="s">
        <v>14</v>
      </c>
      <c r="AC31" s="45" t="s">
        <v>14</v>
      </c>
      <c r="AD31" s="45" t="s">
        <v>686</v>
      </c>
      <c r="AE31" s="45" t="s">
        <v>14</v>
      </c>
    </row>
    <row r="32" spans="1:31" ht="105" x14ac:dyDescent="0.25">
      <c r="A32" s="6">
        <f t="shared" si="0"/>
        <v>30</v>
      </c>
      <c r="B32" s="6" t="s">
        <v>57</v>
      </c>
      <c r="C32" s="6" t="s">
        <v>58</v>
      </c>
      <c r="D32" s="7" t="s">
        <v>70</v>
      </c>
      <c r="E32" s="6" t="s">
        <v>25</v>
      </c>
      <c r="F32" s="6" t="s">
        <v>47</v>
      </c>
      <c r="G32" s="8" t="s">
        <v>75</v>
      </c>
      <c r="H32" s="8" t="s">
        <v>76</v>
      </c>
      <c r="I32" s="9" t="s">
        <v>5</v>
      </c>
      <c r="J32" s="9" t="s">
        <v>62</v>
      </c>
      <c r="K32" s="10" t="s">
        <v>63</v>
      </c>
      <c r="L32" s="10" t="s">
        <v>72</v>
      </c>
      <c r="M32" s="16" t="s">
        <v>14</v>
      </c>
      <c r="N32" s="16" t="s">
        <v>14</v>
      </c>
      <c r="O32" s="16" t="s">
        <v>14</v>
      </c>
      <c r="P32" s="16" t="s">
        <v>14</v>
      </c>
      <c r="Q32" s="16" t="s">
        <v>14</v>
      </c>
      <c r="R32" s="16" t="s">
        <v>14</v>
      </c>
      <c r="S32" s="21" t="s">
        <v>61</v>
      </c>
      <c r="T32" s="21" t="s">
        <v>61</v>
      </c>
      <c r="U32" s="21" t="s">
        <v>18</v>
      </c>
      <c r="V32" s="21" t="s">
        <v>61</v>
      </c>
      <c r="W32" s="36" t="s">
        <v>432</v>
      </c>
      <c r="X32" s="36" t="s">
        <v>433</v>
      </c>
      <c r="Y32" s="36" t="s">
        <v>434</v>
      </c>
      <c r="Z32" s="36" t="s">
        <v>435</v>
      </c>
      <c r="AA32" s="38" t="s">
        <v>14</v>
      </c>
      <c r="AB32" s="36" t="s">
        <v>436</v>
      </c>
      <c r="AC32" s="45" t="s">
        <v>14</v>
      </c>
      <c r="AD32" s="45" t="s">
        <v>686</v>
      </c>
      <c r="AE32" s="45" t="s">
        <v>14</v>
      </c>
    </row>
    <row r="33" spans="1:31" ht="120" x14ac:dyDescent="0.25">
      <c r="A33" s="6">
        <f t="shared" si="0"/>
        <v>31</v>
      </c>
      <c r="B33" s="6" t="s">
        <v>57</v>
      </c>
      <c r="C33" s="6" t="s">
        <v>58</v>
      </c>
      <c r="D33" s="7" t="s">
        <v>70</v>
      </c>
      <c r="E33" s="6" t="s">
        <v>25</v>
      </c>
      <c r="F33" s="6" t="s">
        <v>77</v>
      </c>
      <c r="G33" s="8" t="s">
        <v>75</v>
      </c>
      <c r="H33" s="8" t="s">
        <v>78</v>
      </c>
      <c r="I33" s="9" t="s">
        <v>5</v>
      </c>
      <c r="J33" s="9" t="s">
        <v>62</v>
      </c>
      <c r="K33" s="10" t="s">
        <v>63</v>
      </c>
      <c r="L33" s="10" t="s">
        <v>72</v>
      </c>
      <c r="M33" s="16" t="s">
        <v>14</v>
      </c>
      <c r="N33" s="16" t="s">
        <v>14</v>
      </c>
      <c r="O33" s="16" t="s">
        <v>14</v>
      </c>
      <c r="P33" s="16" t="s">
        <v>14</v>
      </c>
      <c r="Q33" s="16" t="s">
        <v>14</v>
      </c>
      <c r="R33" s="16" t="s">
        <v>14</v>
      </c>
      <c r="S33" s="21" t="s">
        <v>61</v>
      </c>
      <c r="T33" s="21" t="s">
        <v>61</v>
      </c>
      <c r="U33" s="21" t="s">
        <v>18</v>
      </c>
      <c r="V33" s="21" t="s">
        <v>61</v>
      </c>
      <c r="W33" s="36" t="s">
        <v>437</v>
      </c>
      <c r="X33" s="36" t="s">
        <v>438</v>
      </c>
      <c r="Y33" s="36" t="s">
        <v>439</v>
      </c>
      <c r="Z33" s="36" t="s">
        <v>435</v>
      </c>
      <c r="AA33" s="38" t="s">
        <v>14</v>
      </c>
      <c r="AB33" s="36" t="s">
        <v>440</v>
      </c>
      <c r="AC33" s="45" t="s">
        <v>14</v>
      </c>
      <c r="AD33" s="45" t="s">
        <v>686</v>
      </c>
      <c r="AE33" s="45" t="s">
        <v>14</v>
      </c>
    </row>
    <row r="34" spans="1:31" ht="120" x14ac:dyDescent="0.25">
      <c r="A34" s="6">
        <f t="shared" si="0"/>
        <v>32</v>
      </c>
      <c r="B34" s="6" t="s">
        <v>57</v>
      </c>
      <c r="C34" s="6" t="s">
        <v>58</v>
      </c>
      <c r="D34" s="7" t="s">
        <v>79</v>
      </c>
      <c r="E34" s="6" t="s">
        <v>16</v>
      </c>
      <c r="F34" s="6" t="s">
        <v>14</v>
      </c>
      <c r="G34" s="8" t="s">
        <v>80</v>
      </c>
      <c r="H34" s="8"/>
      <c r="I34" s="9" t="s">
        <v>5</v>
      </c>
      <c r="J34" s="9" t="s">
        <v>62</v>
      </c>
      <c r="K34" s="10" t="s">
        <v>63</v>
      </c>
      <c r="L34" s="10" t="s">
        <v>81</v>
      </c>
      <c r="M34" s="16" t="s">
        <v>14</v>
      </c>
      <c r="N34" s="16" t="s">
        <v>14</v>
      </c>
      <c r="O34" s="16" t="s">
        <v>14</v>
      </c>
      <c r="P34" s="16" t="s">
        <v>14</v>
      </c>
      <c r="Q34" s="16" t="s">
        <v>14</v>
      </c>
      <c r="R34" s="16" t="s">
        <v>14</v>
      </c>
      <c r="S34" s="21" t="s">
        <v>18</v>
      </c>
      <c r="T34" s="21" t="s">
        <v>18</v>
      </c>
      <c r="U34" s="21" t="s">
        <v>61</v>
      </c>
      <c r="V34" s="21" t="s">
        <v>18</v>
      </c>
      <c r="W34" s="38" t="s">
        <v>14</v>
      </c>
      <c r="X34" s="38" t="s">
        <v>14</v>
      </c>
      <c r="Y34" s="36" t="s">
        <v>80</v>
      </c>
      <c r="Z34" s="38" t="s">
        <v>14</v>
      </c>
      <c r="AA34" s="36" t="s">
        <v>441</v>
      </c>
      <c r="AB34" s="34" t="s">
        <v>14</v>
      </c>
      <c r="AC34" s="45" t="s">
        <v>14</v>
      </c>
      <c r="AD34" s="45" t="s">
        <v>686</v>
      </c>
      <c r="AE34" s="45" t="s">
        <v>14</v>
      </c>
    </row>
    <row r="35" spans="1:31" ht="135" x14ac:dyDescent="0.25">
      <c r="A35" s="6">
        <f t="shared" si="0"/>
        <v>33</v>
      </c>
      <c r="B35" s="6" t="s">
        <v>57</v>
      </c>
      <c r="C35" s="6" t="s">
        <v>58</v>
      </c>
      <c r="D35" s="7" t="s">
        <v>79</v>
      </c>
      <c r="E35" s="6" t="s">
        <v>21</v>
      </c>
      <c r="F35" s="6" t="s">
        <v>14</v>
      </c>
      <c r="G35" s="8" t="s">
        <v>82</v>
      </c>
      <c r="H35" s="8"/>
      <c r="I35" s="9" t="s">
        <v>5</v>
      </c>
      <c r="J35" s="9" t="s">
        <v>62</v>
      </c>
      <c r="K35" s="10" t="s">
        <v>63</v>
      </c>
      <c r="L35" s="10" t="s">
        <v>81</v>
      </c>
      <c r="M35" s="16" t="s">
        <v>14</v>
      </c>
      <c r="N35" s="16" t="s">
        <v>14</v>
      </c>
      <c r="O35" s="16" t="s">
        <v>14</v>
      </c>
      <c r="P35" s="16" t="s">
        <v>14</v>
      </c>
      <c r="Q35" s="16" t="s">
        <v>14</v>
      </c>
      <c r="R35" s="16" t="s">
        <v>14</v>
      </c>
      <c r="S35" s="21" t="s">
        <v>18</v>
      </c>
      <c r="T35" s="21" t="s">
        <v>18</v>
      </c>
      <c r="U35" s="21" t="s">
        <v>61</v>
      </c>
      <c r="V35" s="21" t="s">
        <v>18</v>
      </c>
      <c r="W35" s="38" t="s">
        <v>14</v>
      </c>
      <c r="X35" s="38" t="s">
        <v>14</v>
      </c>
      <c r="Y35" s="36" t="s">
        <v>82</v>
      </c>
      <c r="Z35" s="38" t="s">
        <v>14</v>
      </c>
      <c r="AA35" s="36" t="s">
        <v>441</v>
      </c>
      <c r="AB35" s="34" t="s">
        <v>14</v>
      </c>
      <c r="AC35" s="45" t="s">
        <v>14</v>
      </c>
      <c r="AD35" s="45" t="s">
        <v>686</v>
      </c>
      <c r="AE35" s="45" t="s">
        <v>686</v>
      </c>
    </row>
    <row r="36" spans="1:31" ht="165" x14ac:dyDescent="0.25">
      <c r="A36" s="6">
        <f t="shared" si="0"/>
        <v>34</v>
      </c>
      <c r="B36" s="6" t="s">
        <v>57</v>
      </c>
      <c r="C36" s="6" t="s">
        <v>58</v>
      </c>
      <c r="D36" s="7" t="s">
        <v>79</v>
      </c>
      <c r="E36" s="6" t="s">
        <v>23</v>
      </c>
      <c r="F36" s="6" t="s">
        <v>14</v>
      </c>
      <c r="G36" s="8" t="s">
        <v>83</v>
      </c>
      <c r="H36" s="8"/>
      <c r="I36" s="9" t="s">
        <v>5</v>
      </c>
      <c r="J36" s="9" t="s">
        <v>62</v>
      </c>
      <c r="K36" s="10" t="s">
        <v>63</v>
      </c>
      <c r="L36" s="10" t="s">
        <v>81</v>
      </c>
      <c r="M36" s="16" t="s">
        <v>14</v>
      </c>
      <c r="N36" s="16" t="s">
        <v>14</v>
      </c>
      <c r="O36" s="16" t="s">
        <v>14</v>
      </c>
      <c r="P36" s="16" t="s">
        <v>14</v>
      </c>
      <c r="Q36" s="16" t="s">
        <v>14</v>
      </c>
      <c r="R36" s="16" t="s">
        <v>14</v>
      </c>
      <c r="S36" s="21" t="s">
        <v>61</v>
      </c>
      <c r="T36" s="21" t="s">
        <v>61</v>
      </c>
      <c r="U36" s="21" t="s">
        <v>61</v>
      </c>
      <c r="V36" s="21" t="s">
        <v>18</v>
      </c>
      <c r="W36" s="36" t="s">
        <v>442</v>
      </c>
      <c r="X36" s="36" t="s">
        <v>443</v>
      </c>
      <c r="Y36" s="36" t="s">
        <v>444</v>
      </c>
      <c r="Z36" s="36" t="s">
        <v>445</v>
      </c>
      <c r="AA36" s="36" t="s">
        <v>446</v>
      </c>
      <c r="AB36" s="34" t="s">
        <v>14</v>
      </c>
      <c r="AC36" s="45" t="s">
        <v>14</v>
      </c>
      <c r="AD36" s="45" t="s">
        <v>686</v>
      </c>
      <c r="AE36" s="45" t="s">
        <v>14</v>
      </c>
    </row>
    <row r="37" spans="1:31" ht="120" x14ac:dyDescent="0.25">
      <c r="A37" s="6">
        <f t="shared" si="0"/>
        <v>35</v>
      </c>
      <c r="B37" s="6" t="s">
        <v>57</v>
      </c>
      <c r="C37" s="6" t="s">
        <v>58</v>
      </c>
      <c r="D37" s="7" t="s">
        <v>79</v>
      </c>
      <c r="E37" s="6" t="s">
        <v>25</v>
      </c>
      <c r="F37" s="6" t="s">
        <v>14</v>
      </c>
      <c r="G37" s="8" t="s">
        <v>84</v>
      </c>
      <c r="H37" s="8"/>
      <c r="I37" s="9" t="s">
        <v>5</v>
      </c>
      <c r="J37" s="9" t="s">
        <v>62</v>
      </c>
      <c r="K37" s="10" t="s">
        <v>63</v>
      </c>
      <c r="L37" s="10" t="s">
        <v>81</v>
      </c>
      <c r="M37" s="16" t="s">
        <v>14</v>
      </c>
      <c r="N37" s="16" t="s">
        <v>14</v>
      </c>
      <c r="O37" s="16" t="s">
        <v>14</v>
      </c>
      <c r="P37" s="16" t="s">
        <v>14</v>
      </c>
      <c r="Q37" s="16" t="s">
        <v>14</v>
      </c>
      <c r="R37" s="16" t="s">
        <v>14</v>
      </c>
      <c r="S37" s="21" t="s">
        <v>61</v>
      </c>
      <c r="T37" s="21" t="s">
        <v>61</v>
      </c>
      <c r="U37" s="21" t="s">
        <v>61</v>
      </c>
      <c r="V37" s="21" t="s">
        <v>61</v>
      </c>
      <c r="W37" s="36" t="s">
        <v>447</v>
      </c>
      <c r="X37" s="36" t="s">
        <v>443</v>
      </c>
      <c r="Y37" s="36" t="s">
        <v>448</v>
      </c>
      <c r="Z37" s="36" t="s">
        <v>449</v>
      </c>
      <c r="AA37" s="36" t="s">
        <v>450</v>
      </c>
      <c r="AB37" s="34" t="s">
        <v>14</v>
      </c>
      <c r="AC37" s="45" t="s">
        <v>14</v>
      </c>
      <c r="AD37" s="45" t="s">
        <v>686</v>
      </c>
      <c r="AE37" s="45" t="s">
        <v>686</v>
      </c>
    </row>
    <row r="38" spans="1:31" ht="120" x14ac:dyDescent="0.25">
      <c r="A38" s="6">
        <f t="shared" si="0"/>
        <v>36</v>
      </c>
      <c r="B38" s="6" t="s">
        <v>57</v>
      </c>
      <c r="C38" s="6" t="s">
        <v>58</v>
      </c>
      <c r="D38" s="7" t="s">
        <v>79</v>
      </c>
      <c r="E38" s="6" t="s">
        <v>27</v>
      </c>
      <c r="F38" s="6" t="s">
        <v>14</v>
      </c>
      <c r="G38" s="8" t="s">
        <v>85</v>
      </c>
      <c r="H38" s="8"/>
      <c r="I38" s="9" t="s">
        <v>5</v>
      </c>
      <c r="J38" s="9" t="s">
        <v>62</v>
      </c>
      <c r="K38" s="10" t="s">
        <v>63</v>
      </c>
      <c r="L38" s="10" t="s">
        <v>81</v>
      </c>
      <c r="M38" s="16" t="s">
        <v>14</v>
      </c>
      <c r="N38" s="16" t="s">
        <v>14</v>
      </c>
      <c r="O38" s="16" t="s">
        <v>14</v>
      </c>
      <c r="P38" s="16" t="s">
        <v>14</v>
      </c>
      <c r="Q38" s="16" t="s">
        <v>14</v>
      </c>
      <c r="R38" s="16" t="s">
        <v>14</v>
      </c>
      <c r="S38" s="21" t="s">
        <v>61</v>
      </c>
      <c r="T38" s="21" t="s">
        <v>61</v>
      </c>
      <c r="U38" s="21" t="s">
        <v>61</v>
      </c>
      <c r="V38" s="21" t="s">
        <v>18</v>
      </c>
      <c r="W38" s="36" t="s">
        <v>451</v>
      </c>
      <c r="X38" s="36" t="s">
        <v>443</v>
      </c>
      <c r="Y38" s="36" t="s">
        <v>452</v>
      </c>
      <c r="Z38" s="36" t="s">
        <v>453</v>
      </c>
      <c r="AA38" s="36" t="s">
        <v>454</v>
      </c>
      <c r="AB38" s="34" t="s">
        <v>14</v>
      </c>
      <c r="AC38" s="45" t="s">
        <v>14</v>
      </c>
      <c r="AD38" s="45" t="s">
        <v>686</v>
      </c>
      <c r="AE38" s="45" t="s">
        <v>686</v>
      </c>
    </row>
    <row r="39" spans="1:31" ht="120" x14ac:dyDescent="0.25">
      <c r="A39" s="6">
        <f t="shared" si="0"/>
        <v>37</v>
      </c>
      <c r="B39" s="6" t="s">
        <v>57</v>
      </c>
      <c r="C39" s="6" t="s">
        <v>58</v>
      </c>
      <c r="D39" s="7" t="s">
        <v>79</v>
      </c>
      <c r="E39" s="6" t="s">
        <v>42</v>
      </c>
      <c r="F39" s="6" t="s">
        <v>47</v>
      </c>
      <c r="G39" s="8" t="s">
        <v>86</v>
      </c>
      <c r="H39" s="8"/>
      <c r="I39" s="9" t="s">
        <v>5</v>
      </c>
      <c r="J39" s="9" t="s">
        <v>62</v>
      </c>
      <c r="K39" s="10" t="s">
        <v>63</v>
      </c>
      <c r="L39" s="10" t="s">
        <v>81</v>
      </c>
      <c r="M39" s="16" t="s">
        <v>14</v>
      </c>
      <c r="N39" s="16" t="s">
        <v>14</v>
      </c>
      <c r="O39" s="16" t="s">
        <v>14</v>
      </c>
      <c r="P39" s="16" t="s">
        <v>14</v>
      </c>
      <c r="Q39" s="16" t="s">
        <v>14</v>
      </c>
      <c r="R39" s="16" t="s">
        <v>14</v>
      </c>
      <c r="S39" s="21" t="s">
        <v>61</v>
      </c>
      <c r="T39" s="21" t="s">
        <v>61</v>
      </c>
      <c r="U39" s="21" t="s">
        <v>61</v>
      </c>
      <c r="V39" s="21" t="s">
        <v>18</v>
      </c>
      <c r="W39" s="36" t="s">
        <v>455</v>
      </c>
      <c r="X39" s="36" t="s">
        <v>443</v>
      </c>
      <c r="Y39" s="36" t="s">
        <v>456</v>
      </c>
      <c r="Z39" s="36" t="s">
        <v>457</v>
      </c>
      <c r="AA39" s="36" t="s">
        <v>458</v>
      </c>
      <c r="AB39" s="34" t="s">
        <v>14</v>
      </c>
      <c r="AC39" s="45" t="s">
        <v>14</v>
      </c>
      <c r="AD39" s="45" t="s">
        <v>686</v>
      </c>
      <c r="AE39" s="45" t="s">
        <v>14</v>
      </c>
    </row>
    <row r="40" spans="1:31" ht="150" x14ac:dyDescent="0.25">
      <c r="A40" s="6">
        <f t="shared" si="0"/>
        <v>38</v>
      </c>
      <c r="B40" s="6" t="s">
        <v>57</v>
      </c>
      <c r="C40" s="6" t="s">
        <v>58</v>
      </c>
      <c r="D40" s="7" t="s">
        <v>79</v>
      </c>
      <c r="E40" s="6" t="s">
        <v>42</v>
      </c>
      <c r="F40" s="6" t="s">
        <v>77</v>
      </c>
      <c r="G40" s="8" t="s">
        <v>87</v>
      </c>
      <c r="H40" s="8"/>
      <c r="I40" s="9" t="s">
        <v>5</v>
      </c>
      <c r="J40" s="9" t="s">
        <v>62</v>
      </c>
      <c r="K40" s="10" t="s">
        <v>63</v>
      </c>
      <c r="L40" s="10" t="s">
        <v>81</v>
      </c>
      <c r="M40" s="16" t="s">
        <v>14</v>
      </c>
      <c r="N40" s="16" t="s">
        <v>14</v>
      </c>
      <c r="O40" s="16" t="s">
        <v>14</v>
      </c>
      <c r="P40" s="16" t="s">
        <v>14</v>
      </c>
      <c r="Q40" s="16" t="s">
        <v>14</v>
      </c>
      <c r="R40" s="16" t="s">
        <v>14</v>
      </c>
      <c r="S40" s="21" t="s">
        <v>61</v>
      </c>
      <c r="T40" s="21" t="s">
        <v>61</v>
      </c>
      <c r="U40" s="21" t="s">
        <v>61</v>
      </c>
      <c r="V40" s="21" t="s">
        <v>61</v>
      </c>
      <c r="W40" s="36" t="s">
        <v>459</v>
      </c>
      <c r="X40" s="36" t="s">
        <v>443</v>
      </c>
      <c r="Y40" s="36" t="s">
        <v>460</v>
      </c>
      <c r="Z40" s="36" t="s">
        <v>461</v>
      </c>
      <c r="AA40" s="36" t="s">
        <v>458</v>
      </c>
      <c r="AB40" s="34" t="s">
        <v>14</v>
      </c>
      <c r="AC40" s="45" t="s">
        <v>14</v>
      </c>
      <c r="AD40" s="45" t="s">
        <v>686</v>
      </c>
      <c r="AE40" s="45" t="s">
        <v>14</v>
      </c>
    </row>
    <row r="41" spans="1:31" ht="150" x14ac:dyDescent="0.25">
      <c r="A41" s="6">
        <f t="shared" si="0"/>
        <v>39</v>
      </c>
      <c r="B41" s="6" t="s">
        <v>57</v>
      </c>
      <c r="C41" s="6" t="s">
        <v>58</v>
      </c>
      <c r="D41" s="7" t="s">
        <v>79</v>
      </c>
      <c r="E41" s="6" t="s">
        <v>42</v>
      </c>
      <c r="F41" s="6" t="s">
        <v>88</v>
      </c>
      <c r="G41" s="8" t="s">
        <v>89</v>
      </c>
      <c r="H41" s="8"/>
      <c r="I41" s="9" t="s">
        <v>5</v>
      </c>
      <c r="J41" s="9" t="s">
        <v>62</v>
      </c>
      <c r="K41" s="10" t="s">
        <v>63</v>
      </c>
      <c r="L41" s="10" t="s">
        <v>81</v>
      </c>
      <c r="M41" s="16" t="s">
        <v>14</v>
      </c>
      <c r="N41" s="16" t="s">
        <v>14</v>
      </c>
      <c r="O41" s="16" t="s">
        <v>14</v>
      </c>
      <c r="P41" s="16" t="s">
        <v>14</v>
      </c>
      <c r="Q41" s="16" t="s">
        <v>14</v>
      </c>
      <c r="R41" s="16" t="s">
        <v>14</v>
      </c>
      <c r="S41" s="21" t="s">
        <v>61</v>
      </c>
      <c r="T41" s="21" t="s">
        <v>61</v>
      </c>
      <c r="U41" s="21" t="s">
        <v>61</v>
      </c>
      <c r="V41" s="21" t="s">
        <v>61</v>
      </c>
      <c r="W41" s="36" t="s">
        <v>459</v>
      </c>
      <c r="X41" s="36" t="s">
        <v>443</v>
      </c>
      <c r="Y41" s="36" t="s">
        <v>462</v>
      </c>
      <c r="Z41" s="36" t="s">
        <v>461</v>
      </c>
      <c r="AA41" s="36" t="s">
        <v>458</v>
      </c>
      <c r="AB41" s="36" t="s">
        <v>463</v>
      </c>
      <c r="AC41" s="45" t="s">
        <v>14</v>
      </c>
      <c r="AD41" s="45" t="s">
        <v>686</v>
      </c>
      <c r="AE41" s="45" t="s">
        <v>14</v>
      </c>
    </row>
    <row r="42" spans="1:31" ht="90" x14ac:dyDescent="0.25">
      <c r="A42" s="6">
        <f t="shared" si="0"/>
        <v>40</v>
      </c>
      <c r="B42" s="6" t="s">
        <v>57</v>
      </c>
      <c r="C42" s="6" t="s">
        <v>58</v>
      </c>
      <c r="D42" s="7" t="s">
        <v>90</v>
      </c>
      <c r="E42" s="6" t="s">
        <v>16</v>
      </c>
      <c r="F42" s="6" t="s">
        <v>14</v>
      </c>
      <c r="G42" s="8" t="s">
        <v>91</v>
      </c>
      <c r="H42" s="8"/>
      <c r="I42" s="9" t="s">
        <v>5</v>
      </c>
      <c r="J42" s="9" t="s">
        <v>62</v>
      </c>
      <c r="K42" s="10" t="s">
        <v>63</v>
      </c>
      <c r="L42" s="10" t="s">
        <v>92</v>
      </c>
      <c r="M42" s="16" t="s">
        <v>14</v>
      </c>
      <c r="N42" s="16" t="s">
        <v>14</v>
      </c>
      <c r="O42" s="16" t="s">
        <v>14</v>
      </c>
      <c r="P42" s="16" t="s">
        <v>14</v>
      </c>
      <c r="Q42" s="16" t="s">
        <v>812</v>
      </c>
      <c r="R42" s="16" t="s">
        <v>14</v>
      </c>
      <c r="S42" s="21" t="s">
        <v>61</v>
      </c>
      <c r="T42" s="21" t="s">
        <v>61</v>
      </c>
      <c r="U42" s="21" t="s">
        <v>61</v>
      </c>
      <c r="V42" s="21" t="s">
        <v>61</v>
      </c>
      <c r="W42" s="36" t="s">
        <v>464</v>
      </c>
      <c r="X42" s="36" t="s">
        <v>465</v>
      </c>
      <c r="Y42" s="36" t="s">
        <v>466</v>
      </c>
      <c r="Z42" s="36" t="s">
        <v>467</v>
      </c>
      <c r="AA42" s="36" t="s">
        <v>468</v>
      </c>
      <c r="AB42" s="34" t="s">
        <v>14</v>
      </c>
      <c r="AC42" s="45" t="s">
        <v>14</v>
      </c>
      <c r="AD42" s="45" t="s">
        <v>686</v>
      </c>
      <c r="AE42" s="45" t="s">
        <v>14</v>
      </c>
    </row>
    <row r="43" spans="1:31" ht="105" x14ac:dyDescent="0.25">
      <c r="A43" s="6">
        <f t="shared" si="0"/>
        <v>41</v>
      </c>
      <c r="B43" s="6" t="s">
        <v>57</v>
      </c>
      <c r="C43" s="6" t="s">
        <v>58</v>
      </c>
      <c r="D43" s="7" t="s">
        <v>90</v>
      </c>
      <c r="E43" s="6" t="s">
        <v>21</v>
      </c>
      <c r="F43" s="6" t="s">
        <v>14</v>
      </c>
      <c r="G43" s="8" t="s">
        <v>93</v>
      </c>
      <c r="H43" s="8"/>
      <c r="I43" s="9" t="s">
        <v>5</v>
      </c>
      <c r="J43" s="9" t="s">
        <v>62</v>
      </c>
      <c r="K43" s="10" t="s">
        <v>63</v>
      </c>
      <c r="L43" s="10" t="s">
        <v>92</v>
      </c>
      <c r="M43" s="16" t="s">
        <v>335</v>
      </c>
      <c r="N43" s="16" t="s">
        <v>14</v>
      </c>
      <c r="O43" s="16" t="s">
        <v>14</v>
      </c>
      <c r="P43" s="16" t="s">
        <v>14</v>
      </c>
      <c r="Q43" s="16" t="s">
        <v>812</v>
      </c>
      <c r="R43" s="16" t="s">
        <v>14</v>
      </c>
      <c r="S43" s="21" t="s">
        <v>61</v>
      </c>
      <c r="T43" s="21" t="s">
        <v>61</v>
      </c>
      <c r="U43" s="21" t="s">
        <v>61</v>
      </c>
      <c r="V43" s="21" t="s">
        <v>61</v>
      </c>
      <c r="W43" s="36" t="s">
        <v>700</v>
      </c>
      <c r="X43" s="36" t="s">
        <v>469</v>
      </c>
      <c r="Y43" s="36" t="s">
        <v>470</v>
      </c>
      <c r="Z43" s="36" t="s">
        <v>471</v>
      </c>
      <c r="AA43" s="36" t="s">
        <v>472</v>
      </c>
      <c r="AB43" s="36" t="s">
        <v>473</v>
      </c>
      <c r="AC43" s="45" t="s">
        <v>14</v>
      </c>
      <c r="AD43" s="45" t="s">
        <v>686</v>
      </c>
      <c r="AE43" s="45" t="s">
        <v>14</v>
      </c>
    </row>
    <row r="44" spans="1:31" ht="45" x14ac:dyDescent="0.25">
      <c r="A44" s="6">
        <f t="shared" si="0"/>
        <v>42</v>
      </c>
      <c r="B44" s="6" t="s">
        <v>57</v>
      </c>
      <c r="C44" s="6" t="s">
        <v>58</v>
      </c>
      <c r="D44" s="7" t="s">
        <v>90</v>
      </c>
      <c r="E44" s="6" t="s">
        <v>21</v>
      </c>
      <c r="F44" s="6" t="s">
        <v>14</v>
      </c>
      <c r="G44" s="8" t="s">
        <v>93</v>
      </c>
      <c r="H44" s="8"/>
      <c r="I44" s="9" t="s">
        <v>5</v>
      </c>
      <c r="J44" s="9" t="s">
        <v>62</v>
      </c>
      <c r="K44" s="10" t="s">
        <v>63</v>
      </c>
      <c r="L44" s="10" t="s">
        <v>92</v>
      </c>
      <c r="M44" s="16" t="s">
        <v>14</v>
      </c>
      <c r="N44" s="16" t="s">
        <v>336</v>
      </c>
      <c r="O44" s="16" t="s">
        <v>14</v>
      </c>
      <c r="P44" s="16" t="s">
        <v>14</v>
      </c>
      <c r="Q44" s="16" t="s">
        <v>812</v>
      </c>
      <c r="R44" s="16" t="s">
        <v>14</v>
      </c>
      <c r="S44" s="21" t="s">
        <v>350</v>
      </c>
      <c r="T44" s="21" t="s">
        <v>350</v>
      </c>
      <c r="U44" s="21" t="s">
        <v>350</v>
      </c>
      <c r="V44" s="21" t="s">
        <v>61</v>
      </c>
      <c r="W44" s="21" t="s">
        <v>350</v>
      </c>
      <c r="X44" s="21" t="s">
        <v>350</v>
      </c>
      <c r="Y44" s="21" t="s">
        <v>350</v>
      </c>
      <c r="Z44" s="21" t="s">
        <v>350</v>
      </c>
      <c r="AA44" s="21" t="s">
        <v>350</v>
      </c>
      <c r="AB44" s="35" t="s">
        <v>474</v>
      </c>
      <c r="AC44" s="45" t="s">
        <v>350</v>
      </c>
      <c r="AD44" s="45" t="s">
        <v>350</v>
      </c>
      <c r="AE44" s="45" t="s">
        <v>350</v>
      </c>
    </row>
    <row r="45" spans="1:31" ht="30" x14ac:dyDescent="0.25">
      <c r="A45" s="6">
        <f t="shared" si="0"/>
        <v>43</v>
      </c>
      <c r="B45" s="6" t="s">
        <v>57</v>
      </c>
      <c r="C45" s="6" t="s">
        <v>58</v>
      </c>
      <c r="D45" s="7" t="s">
        <v>90</v>
      </c>
      <c r="E45" s="6" t="s">
        <v>23</v>
      </c>
      <c r="F45" s="6" t="s">
        <v>14</v>
      </c>
      <c r="G45" s="8" t="s">
        <v>94</v>
      </c>
      <c r="H45" s="8"/>
      <c r="I45" s="9" t="s">
        <v>5</v>
      </c>
      <c r="J45" s="9" t="s">
        <v>62</v>
      </c>
      <c r="K45" s="10" t="s">
        <v>63</v>
      </c>
      <c r="L45" s="10" t="s">
        <v>92</v>
      </c>
      <c r="M45" s="16" t="s">
        <v>14</v>
      </c>
      <c r="N45" s="16" t="s">
        <v>14</v>
      </c>
      <c r="O45" s="16" t="s">
        <v>14</v>
      </c>
      <c r="P45" s="16" t="s">
        <v>14</v>
      </c>
      <c r="Q45" s="16" t="s">
        <v>812</v>
      </c>
      <c r="R45" s="16" t="s">
        <v>828</v>
      </c>
      <c r="S45" s="36" t="s">
        <v>350</v>
      </c>
      <c r="T45" s="36" t="s">
        <v>350</v>
      </c>
      <c r="U45" s="36" t="s">
        <v>350</v>
      </c>
      <c r="V45" s="36" t="s">
        <v>350</v>
      </c>
      <c r="W45" s="38" t="s">
        <v>350</v>
      </c>
      <c r="X45" s="38" t="s">
        <v>350</v>
      </c>
      <c r="Y45" s="38" t="s">
        <v>350</v>
      </c>
      <c r="Z45" s="38" t="s">
        <v>350</v>
      </c>
      <c r="AA45" s="38" t="s">
        <v>350</v>
      </c>
      <c r="AB45" s="35" t="s">
        <v>475</v>
      </c>
      <c r="AC45" s="45" t="s">
        <v>350</v>
      </c>
      <c r="AD45" s="45" t="s">
        <v>350</v>
      </c>
      <c r="AE45" s="45" t="s">
        <v>350</v>
      </c>
    </row>
    <row r="46" spans="1:31" ht="180" x14ac:dyDescent="0.25">
      <c r="A46" s="6">
        <f t="shared" si="0"/>
        <v>44</v>
      </c>
      <c r="B46" s="6" t="s">
        <v>57</v>
      </c>
      <c r="C46" s="6" t="s">
        <v>58</v>
      </c>
      <c r="D46" s="7" t="s">
        <v>90</v>
      </c>
      <c r="E46" s="6" t="s">
        <v>25</v>
      </c>
      <c r="F46" s="6" t="s">
        <v>14</v>
      </c>
      <c r="G46" s="8" t="s">
        <v>95</v>
      </c>
      <c r="H46" s="8"/>
      <c r="I46" s="9" t="s">
        <v>5</v>
      </c>
      <c r="J46" s="9" t="s">
        <v>62</v>
      </c>
      <c r="K46" s="10" t="s">
        <v>63</v>
      </c>
      <c r="L46" s="10" t="s">
        <v>92</v>
      </c>
      <c r="M46" s="16" t="s">
        <v>14</v>
      </c>
      <c r="N46" s="16" t="s">
        <v>14</v>
      </c>
      <c r="O46" s="16" t="s">
        <v>14</v>
      </c>
      <c r="P46" s="16" t="s">
        <v>14</v>
      </c>
      <c r="Q46" s="16" t="s">
        <v>812</v>
      </c>
      <c r="R46" s="16" t="s">
        <v>14</v>
      </c>
      <c r="S46" s="21" t="s">
        <v>61</v>
      </c>
      <c r="T46" s="21" t="s">
        <v>61</v>
      </c>
      <c r="U46" s="21" t="s">
        <v>61</v>
      </c>
      <c r="V46" s="21" t="s">
        <v>18</v>
      </c>
      <c r="W46" s="36" t="s">
        <v>687</v>
      </c>
      <c r="X46" s="36" t="s">
        <v>476</v>
      </c>
      <c r="Y46" s="36" t="s">
        <v>477</v>
      </c>
      <c r="Z46" s="36" t="s">
        <v>478</v>
      </c>
      <c r="AA46" s="36" t="s">
        <v>479</v>
      </c>
      <c r="AB46" s="34" t="s">
        <v>14</v>
      </c>
      <c r="AC46" s="45" t="s">
        <v>686</v>
      </c>
      <c r="AD46" s="45" t="s">
        <v>686</v>
      </c>
      <c r="AE46" s="45" t="s">
        <v>686</v>
      </c>
    </row>
    <row r="47" spans="1:31" ht="180" x14ac:dyDescent="0.25">
      <c r="A47" s="6">
        <f t="shared" si="0"/>
        <v>45</v>
      </c>
      <c r="B47" s="6" t="s">
        <v>57</v>
      </c>
      <c r="C47" s="6" t="s">
        <v>58</v>
      </c>
      <c r="D47" s="7" t="s">
        <v>90</v>
      </c>
      <c r="E47" s="6" t="s">
        <v>25</v>
      </c>
      <c r="F47" s="6" t="s">
        <v>14</v>
      </c>
      <c r="G47" s="8" t="s">
        <v>95</v>
      </c>
      <c r="H47" s="8"/>
      <c r="I47" s="9" t="s">
        <v>5</v>
      </c>
      <c r="J47" s="9" t="s">
        <v>62</v>
      </c>
      <c r="K47" s="10" t="s">
        <v>63</v>
      </c>
      <c r="L47" s="10" t="s">
        <v>92</v>
      </c>
      <c r="M47" s="16" t="s">
        <v>14</v>
      </c>
      <c r="N47" s="16" t="s">
        <v>14</v>
      </c>
      <c r="O47" s="16" t="s">
        <v>14</v>
      </c>
      <c r="P47" s="16" t="s">
        <v>14</v>
      </c>
      <c r="Q47" s="16" t="s">
        <v>812</v>
      </c>
      <c r="R47" s="16" t="s">
        <v>14</v>
      </c>
      <c r="S47" s="21" t="s">
        <v>61</v>
      </c>
      <c r="T47" s="21" t="s">
        <v>61</v>
      </c>
      <c r="U47" s="21" t="s">
        <v>61</v>
      </c>
      <c r="V47" s="21" t="s">
        <v>18</v>
      </c>
      <c r="W47" s="36" t="s">
        <v>687</v>
      </c>
      <c r="X47" s="36" t="s">
        <v>476</v>
      </c>
      <c r="Y47" s="36" t="s">
        <v>477</v>
      </c>
      <c r="Z47" s="36" t="s">
        <v>478</v>
      </c>
      <c r="AA47" s="36" t="s">
        <v>479</v>
      </c>
      <c r="AB47" s="34" t="s">
        <v>14</v>
      </c>
      <c r="AC47" s="45" t="s">
        <v>686</v>
      </c>
      <c r="AD47" s="45" t="s">
        <v>686</v>
      </c>
      <c r="AE47" s="45" t="s">
        <v>686</v>
      </c>
    </row>
    <row r="48" spans="1:31" ht="120" x14ac:dyDescent="0.25">
      <c r="A48" s="6">
        <f t="shared" si="0"/>
        <v>46</v>
      </c>
      <c r="B48" s="6" t="s">
        <v>57</v>
      </c>
      <c r="C48" s="6" t="s">
        <v>58</v>
      </c>
      <c r="D48" s="7" t="s">
        <v>90</v>
      </c>
      <c r="E48" s="6" t="s">
        <v>27</v>
      </c>
      <c r="F48" s="6" t="s">
        <v>47</v>
      </c>
      <c r="G48" s="8" t="s">
        <v>96</v>
      </c>
      <c r="H48" s="8"/>
      <c r="I48" s="9" t="s">
        <v>5</v>
      </c>
      <c r="J48" s="9" t="s">
        <v>62</v>
      </c>
      <c r="K48" s="10" t="s">
        <v>63</v>
      </c>
      <c r="L48" s="10" t="s">
        <v>92</v>
      </c>
      <c r="M48" s="16" t="s">
        <v>14</v>
      </c>
      <c r="N48" s="16" t="s">
        <v>14</v>
      </c>
      <c r="O48" s="16" t="s">
        <v>14</v>
      </c>
      <c r="P48" s="16" t="s">
        <v>14</v>
      </c>
      <c r="Q48" s="16" t="s">
        <v>812</v>
      </c>
      <c r="R48" s="16" t="s">
        <v>14</v>
      </c>
      <c r="S48" s="21" t="s">
        <v>61</v>
      </c>
      <c r="T48" s="21" t="s">
        <v>61</v>
      </c>
      <c r="U48" s="21" t="s">
        <v>61</v>
      </c>
      <c r="V48" s="21" t="s">
        <v>18</v>
      </c>
      <c r="W48" s="36" t="s">
        <v>480</v>
      </c>
      <c r="X48" s="36" t="s">
        <v>476</v>
      </c>
      <c r="Y48" s="36" t="s">
        <v>688</v>
      </c>
      <c r="Z48" s="36" t="s">
        <v>481</v>
      </c>
      <c r="AA48" s="36" t="s">
        <v>482</v>
      </c>
      <c r="AB48" s="34" t="s">
        <v>14</v>
      </c>
      <c r="AC48" s="45" t="s">
        <v>686</v>
      </c>
      <c r="AD48" s="45" t="s">
        <v>686</v>
      </c>
      <c r="AE48" s="45" t="s">
        <v>686</v>
      </c>
    </row>
    <row r="49" spans="1:31" ht="45" x14ac:dyDescent="0.25">
      <c r="A49" s="6">
        <f t="shared" si="0"/>
        <v>47</v>
      </c>
      <c r="B49" s="6" t="s">
        <v>57</v>
      </c>
      <c r="C49" s="6" t="s">
        <v>58</v>
      </c>
      <c r="D49" s="7" t="s">
        <v>90</v>
      </c>
      <c r="E49" s="6" t="s">
        <v>27</v>
      </c>
      <c r="F49" s="6" t="s">
        <v>77</v>
      </c>
      <c r="G49" s="8" t="s">
        <v>97</v>
      </c>
      <c r="H49" s="8"/>
      <c r="I49" s="9" t="s">
        <v>5</v>
      </c>
      <c r="J49" s="9" t="s">
        <v>62</v>
      </c>
      <c r="K49" s="10" t="s">
        <v>63</v>
      </c>
      <c r="L49" s="10" t="s">
        <v>92</v>
      </c>
      <c r="M49" s="16" t="s">
        <v>14</v>
      </c>
      <c r="N49" s="16" t="s">
        <v>14</v>
      </c>
      <c r="O49" s="16" t="s">
        <v>14</v>
      </c>
      <c r="P49" s="16" t="s">
        <v>14</v>
      </c>
      <c r="Q49" s="16" t="s">
        <v>812</v>
      </c>
      <c r="R49" s="16" t="s">
        <v>14</v>
      </c>
      <c r="S49" s="21" t="s">
        <v>18</v>
      </c>
      <c r="T49" s="21" t="s">
        <v>61</v>
      </c>
      <c r="U49" s="21" t="s">
        <v>18</v>
      </c>
      <c r="V49" s="21" t="s">
        <v>18</v>
      </c>
      <c r="W49" s="38" t="s">
        <v>14</v>
      </c>
      <c r="X49" s="38" t="s">
        <v>14</v>
      </c>
      <c r="Y49" s="36" t="s">
        <v>483</v>
      </c>
      <c r="Z49" s="36" t="s">
        <v>484</v>
      </c>
      <c r="AA49" s="38" t="s">
        <v>14</v>
      </c>
      <c r="AB49" s="38" t="s">
        <v>14</v>
      </c>
      <c r="AC49" s="45" t="s">
        <v>14</v>
      </c>
      <c r="AD49" s="45" t="s">
        <v>14</v>
      </c>
      <c r="AE49" s="45" t="s">
        <v>14</v>
      </c>
    </row>
    <row r="50" spans="1:31" ht="165" x14ac:dyDescent="0.25">
      <c r="A50" s="6">
        <f t="shared" si="0"/>
        <v>48</v>
      </c>
      <c r="B50" s="6" t="s">
        <v>57</v>
      </c>
      <c r="C50" s="6" t="s">
        <v>58</v>
      </c>
      <c r="D50" s="7" t="s">
        <v>90</v>
      </c>
      <c r="E50" s="6" t="s">
        <v>42</v>
      </c>
      <c r="F50" s="6" t="s">
        <v>14</v>
      </c>
      <c r="G50" s="8" t="s">
        <v>98</v>
      </c>
      <c r="H50" s="8"/>
      <c r="I50" s="9" t="s">
        <v>5</v>
      </c>
      <c r="J50" s="9" t="s">
        <v>62</v>
      </c>
      <c r="K50" s="10" t="s">
        <v>63</v>
      </c>
      <c r="L50" s="10" t="s">
        <v>92</v>
      </c>
      <c r="M50" s="16" t="s">
        <v>14</v>
      </c>
      <c r="N50" s="16" t="s">
        <v>14</v>
      </c>
      <c r="O50" s="16" t="s">
        <v>14</v>
      </c>
      <c r="P50" s="16" t="s">
        <v>14</v>
      </c>
      <c r="Q50" s="16" t="s">
        <v>812</v>
      </c>
      <c r="R50" s="16" t="s">
        <v>14</v>
      </c>
      <c r="S50" s="21" t="s">
        <v>61</v>
      </c>
      <c r="T50" s="21" t="s">
        <v>61</v>
      </c>
      <c r="U50" s="21" t="s">
        <v>61</v>
      </c>
      <c r="V50" s="21" t="s">
        <v>61</v>
      </c>
      <c r="W50" s="36" t="s">
        <v>689</v>
      </c>
      <c r="X50" s="36" t="s">
        <v>485</v>
      </c>
      <c r="Y50" s="36" t="s">
        <v>486</v>
      </c>
      <c r="Z50" s="36" t="s">
        <v>487</v>
      </c>
      <c r="AA50" s="36" t="s">
        <v>701</v>
      </c>
      <c r="AB50" s="35" t="s">
        <v>488</v>
      </c>
      <c r="AC50" s="45" t="s">
        <v>14</v>
      </c>
      <c r="AD50" s="45" t="s">
        <v>686</v>
      </c>
      <c r="AE50" s="45" t="s">
        <v>14</v>
      </c>
    </row>
    <row r="51" spans="1:31" ht="75" x14ac:dyDescent="0.25">
      <c r="A51" s="6">
        <f t="shared" si="0"/>
        <v>49</v>
      </c>
      <c r="B51" s="6" t="s">
        <v>57</v>
      </c>
      <c r="C51" s="6" t="s">
        <v>58</v>
      </c>
      <c r="D51" s="7" t="s">
        <v>90</v>
      </c>
      <c r="E51" s="6" t="s">
        <v>44</v>
      </c>
      <c r="F51" s="6" t="s">
        <v>14</v>
      </c>
      <c r="G51" s="8" t="s">
        <v>99</v>
      </c>
      <c r="H51" s="8"/>
      <c r="I51" s="9" t="s">
        <v>5</v>
      </c>
      <c r="J51" s="9" t="s">
        <v>62</v>
      </c>
      <c r="K51" s="10" t="s">
        <v>63</v>
      </c>
      <c r="L51" s="10" t="s">
        <v>92</v>
      </c>
      <c r="M51" s="16" t="s">
        <v>14</v>
      </c>
      <c r="N51" s="16" t="s">
        <v>14</v>
      </c>
      <c r="O51" s="16" t="s">
        <v>337</v>
      </c>
      <c r="P51" s="16" t="s">
        <v>14</v>
      </c>
      <c r="Q51" s="16" t="s">
        <v>812</v>
      </c>
      <c r="R51" s="16" t="s">
        <v>14</v>
      </c>
      <c r="S51" s="21" t="s">
        <v>61</v>
      </c>
      <c r="T51" s="21" t="s">
        <v>61</v>
      </c>
      <c r="U51" s="21" t="s">
        <v>61</v>
      </c>
      <c r="V51" s="21" t="s">
        <v>61</v>
      </c>
      <c r="W51" s="36" t="s">
        <v>489</v>
      </c>
      <c r="X51" s="36" t="s">
        <v>490</v>
      </c>
      <c r="Y51" s="36" t="s">
        <v>491</v>
      </c>
      <c r="Z51" s="36" t="s">
        <v>492</v>
      </c>
      <c r="AA51" s="36" t="s">
        <v>441</v>
      </c>
      <c r="AB51" s="36" t="s">
        <v>493</v>
      </c>
      <c r="AC51" s="45" t="s">
        <v>686</v>
      </c>
      <c r="AD51" s="45" t="s">
        <v>686</v>
      </c>
      <c r="AE51" s="45" t="s">
        <v>14</v>
      </c>
    </row>
    <row r="52" spans="1:31" ht="60" x14ac:dyDescent="0.25">
      <c r="A52" s="6">
        <f t="shared" si="0"/>
        <v>50</v>
      </c>
      <c r="B52" s="6" t="s">
        <v>57</v>
      </c>
      <c r="C52" s="6" t="s">
        <v>58</v>
      </c>
      <c r="D52" s="7" t="s">
        <v>100</v>
      </c>
      <c r="E52" s="6" t="s">
        <v>16</v>
      </c>
      <c r="F52" s="6" t="s">
        <v>14</v>
      </c>
      <c r="G52" s="8" t="s">
        <v>101</v>
      </c>
      <c r="H52" s="8"/>
      <c r="I52" s="9" t="s">
        <v>5</v>
      </c>
      <c r="J52" s="9" t="s">
        <v>62</v>
      </c>
      <c r="K52" s="10" t="s">
        <v>63</v>
      </c>
      <c r="L52" s="10" t="s">
        <v>102</v>
      </c>
      <c r="M52" s="16" t="s">
        <v>14</v>
      </c>
      <c r="N52" s="16" t="s">
        <v>14</v>
      </c>
      <c r="O52" s="16" t="s">
        <v>14</v>
      </c>
      <c r="P52" s="16" t="s">
        <v>14</v>
      </c>
      <c r="Q52" s="16" t="s">
        <v>813</v>
      </c>
      <c r="R52" s="16" t="s">
        <v>14</v>
      </c>
      <c r="S52" s="21" t="s">
        <v>61</v>
      </c>
      <c r="T52" s="21" t="s">
        <v>61</v>
      </c>
      <c r="U52" s="21" t="s">
        <v>18</v>
      </c>
      <c r="V52" s="21" t="s">
        <v>18</v>
      </c>
      <c r="W52" s="36" t="s">
        <v>494</v>
      </c>
      <c r="X52" s="36" t="s">
        <v>495</v>
      </c>
      <c r="Y52" s="36" t="s">
        <v>496</v>
      </c>
      <c r="Z52" s="36" t="s">
        <v>497</v>
      </c>
      <c r="AA52" s="38" t="s">
        <v>14</v>
      </c>
      <c r="AB52" s="38" t="s">
        <v>14</v>
      </c>
      <c r="AC52" s="45" t="s">
        <v>14</v>
      </c>
      <c r="AD52" s="45" t="s">
        <v>14</v>
      </c>
      <c r="AE52" s="45" t="s">
        <v>14</v>
      </c>
    </row>
    <row r="53" spans="1:31" ht="185.25" customHeight="1" x14ac:dyDescent="0.25">
      <c r="A53" s="6">
        <f t="shared" si="0"/>
        <v>51</v>
      </c>
      <c r="B53" s="6" t="s">
        <v>57</v>
      </c>
      <c r="C53" s="6" t="s">
        <v>58</v>
      </c>
      <c r="D53" s="7" t="s">
        <v>100</v>
      </c>
      <c r="E53" s="6" t="s">
        <v>21</v>
      </c>
      <c r="F53" s="6" t="s">
        <v>14</v>
      </c>
      <c r="G53" s="8" t="s">
        <v>103</v>
      </c>
      <c r="H53" s="11" t="s">
        <v>909</v>
      </c>
      <c r="I53" s="9" t="s">
        <v>5</v>
      </c>
      <c r="J53" s="9" t="s">
        <v>62</v>
      </c>
      <c r="K53" s="10" t="s">
        <v>63</v>
      </c>
      <c r="L53" s="10" t="s">
        <v>102</v>
      </c>
      <c r="M53" s="16" t="s">
        <v>14</v>
      </c>
      <c r="N53" s="16" t="s">
        <v>14</v>
      </c>
      <c r="O53" s="16" t="s">
        <v>14</v>
      </c>
      <c r="P53" s="16" t="s">
        <v>14</v>
      </c>
      <c r="Q53" s="16" t="s">
        <v>813</v>
      </c>
      <c r="R53" s="16" t="s">
        <v>14</v>
      </c>
      <c r="S53" s="21" t="s">
        <v>61</v>
      </c>
      <c r="T53" s="21" t="s">
        <v>61</v>
      </c>
      <c r="U53" s="21" t="s">
        <v>61</v>
      </c>
      <c r="V53" s="21" t="s">
        <v>18</v>
      </c>
      <c r="W53" s="36" t="s">
        <v>498</v>
      </c>
      <c r="X53" s="36" t="s">
        <v>499</v>
      </c>
      <c r="Y53" s="36" t="s">
        <v>690</v>
      </c>
      <c r="Z53" s="36" t="s">
        <v>500</v>
      </c>
      <c r="AA53" s="36" t="s">
        <v>501</v>
      </c>
      <c r="AB53" s="38" t="s">
        <v>14</v>
      </c>
      <c r="AC53" s="45" t="s">
        <v>14</v>
      </c>
      <c r="AD53" s="45" t="s">
        <v>686</v>
      </c>
      <c r="AE53" s="45" t="s">
        <v>14</v>
      </c>
    </row>
    <row r="54" spans="1:31" ht="135" x14ac:dyDescent="0.25">
      <c r="A54" s="6">
        <f t="shared" si="0"/>
        <v>52</v>
      </c>
      <c r="B54" s="6" t="s">
        <v>57</v>
      </c>
      <c r="C54" s="6" t="s">
        <v>58</v>
      </c>
      <c r="D54" s="7" t="s">
        <v>100</v>
      </c>
      <c r="E54" s="6" t="s">
        <v>23</v>
      </c>
      <c r="F54" s="6" t="s">
        <v>14</v>
      </c>
      <c r="G54" s="8" t="s">
        <v>104</v>
      </c>
      <c r="H54" s="8"/>
      <c r="I54" s="9" t="s">
        <v>5</v>
      </c>
      <c r="J54" s="9" t="s">
        <v>62</v>
      </c>
      <c r="K54" s="10" t="s">
        <v>63</v>
      </c>
      <c r="L54" s="10" t="s">
        <v>102</v>
      </c>
      <c r="M54" s="16" t="s">
        <v>14</v>
      </c>
      <c r="N54" s="16" t="s">
        <v>14</v>
      </c>
      <c r="O54" s="16" t="s">
        <v>14</v>
      </c>
      <c r="P54" s="16" t="s">
        <v>14</v>
      </c>
      <c r="Q54" s="16" t="s">
        <v>813</v>
      </c>
      <c r="R54" s="16" t="s">
        <v>14</v>
      </c>
      <c r="S54" s="21" t="s">
        <v>61</v>
      </c>
      <c r="T54" s="21" t="s">
        <v>61</v>
      </c>
      <c r="U54" s="21" t="s">
        <v>61</v>
      </c>
      <c r="V54" s="21" t="s">
        <v>61</v>
      </c>
      <c r="W54" s="36" t="s">
        <v>702</v>
      </c>
      <c r="X54" s="36" t="s">
        <v>502</v>
      </c>
      <c r="Y54" s="36" t="s">
        <v>503</v>
      </c>
      <c r="Z54" s="36" t="s">
        <v>504</v>
      </c>
      <c r="AA54" s="36" t="s">
        <v>505</v>
      </c>
      <c r="AB54" s="36" t="s">
        <v>506</v>
      </c>
      <c r="AC54" s="45" t="s">
        <v>14</v>
      </c>
      <c r="AD54" s="45" t="s">
        <v>686</v>
      </c>
      <c r="AE54" s="45" t="s">
        <v>686</v>
      </c>
    </row>
    <row r="55" spans="1:31" ht="135" x14ac:dyDescent="0.25">
      <c r="A55" s="6">
        <f t="shared" si="0"/>
        <v>53</v>
      </c>
      <c r="B55" s="6" t="s">
        <v>57</v>
      </c>
      <c r="C55" s="6" t="s">
        <v>58</v>
      </c>
      <c r="D55" s="7" t="s">
        <v>100</v>
      </c>
      <c r="E55" s="6" t="s">
        <v>25</v>
      </c>
      <c r="F55" s="6" t="s">
        <v>47</v>
      </c>
      <c r="G55" s="8" t="s">
        <v>105</v>
      </c>
      <c r="H55" s="8" t="s">
        <v>106</v>
      </c>
      <c r="I55" s="9" t="s">
        <v>5</v>
      </c>
      <c r="J55" s="9" t="s">
        <v>62</v>
      </c>
      <c r="K55" s="10" t="s">
        <v>63</v>
      </c>
      <c r="L55" s="10" t="s">
        <v>102</v>
      </c>
      <c r="M55" s="16" t="s">
        <v>335</v>
      </c>
      <c r="N55" s="16" t="s">
        <v>14</v>
      </c>
      <c r="O55" s="16" t="s">
        <v>14</v>
      </c>
      <c r="P55" s="16" t="s">
        <v>14</v>
      </c>
      <c r="Q55" s="16" t="s">
        <v>813</v>
      </c>
      <c r="R55" s="16" t="s">
        <v>14</v>
      </c>
      <c r="S55" s="21" t="s">
        <v>61</v>
      </c>
      <c r="T55" s="21" t="s">
        <v>61</v>
      </c>
      <c r="U55" s="21" t="s">
        <v>18</v>
      </c>
      <c r="V55" s="21" t="s">
        <v>61</v>
      </c>
      <c r="W55" s="36" t="s">
        <v>507</v>
      </c>
      <c r="X55" s="36" t="s">
        <v>502</v>
      </c>
      <c r="Y55" s="36" t="s">
        <v>508</v>
      </c>
      <c r="Z55" s="36" t="s">
        <v>509</v>
      </c>
      <c r="AA55" s="34" t="s">
        <v>14</v>
      </c>
      <c r="AB55" s="36" t="s">
        <v>510</v>
      </c>
      <c r="AC55" s="45" t="s">
        <v>14</v>
      </c>
      <c r="AD55" s="45" t="s">
        <v>686</v>
      </c>
      <c r="AE55" s="45" t="s">
        <v>14</v>
      </c>
    </row>
    <row r="56" spans="1:31" ht="63" customHeight="1" x14ac:dyDescent="0.25">
      <c r="A56" s="6">
        <f t="shared" si="0"/>
        <v>54</v>
      </c>
      <c r="B56" s="6" t="s">
        <v>57</v>
      </c>
      <c r="C56" s="6" t="s">
        <v>58</v>
      </c>
      <c r="D56" s="7" t="s">
        <v>100</v>
      </c>
      <c r="E56" s="6" t="s">
        <v>25</v>
      </c>
      <c r="F56" s="6" t="s">
        <v>47</v>
      </c>
      <c r="G56" s="8" t="s">
        <v>105</v>
      </c>
      <c r="H56" s="8" t="s">
        <v>106</v>
      </c>
      <c r="I56" s="9" t="s">
        <v>5</v>
      </c>
      <c r="J56" s="9" t="s">
        <v>62</v>
      </c>
      <c r="K56" s="10" t="s">
        <v>63</v>
      </c>
      <c r="L56" s="10" t="s">
        <v>102</v>
      </c>
      <c r="M56" s="16" t="s">
        <v>14</v>
      </c>
      <c r="N56" s="16" t="s">
        <v>336</v>
      </c>
      <c r="O56" s="16" t="s">
        <v>14</v>
      </c>
      <c r="P56" s="16" t="s">
        <v>14</v>
      </c>
      <c r="Q56" s="16" t="s">
        <v>813</v>
      </c>
      <c r="R56" s="16" t="s">
        <v>14</v>
      </c>
      <c r="S56" s="21" t="s">
        <v>350</v>
      </c>
      <c r="T56" s="21" t="s">
        <v>350</v>
      </c>
      <c r="U56" s="21" t="s">
        <v>350</v>
      </c>
      <c r="V56" s="21" t="s">
        <v>61</v>
      </c>
      <c r="W56" s="21" t="s">
        <v>350</v>
      </c>
      <c r="X56" s="21" t="s">
        <v>350</v>
      </c>
      <c r="Y56" s="21" t="s">
        <v>350</v>
      </c>
      <c r="Z56" s="21" t="s">
        <v>350</v>
      </c>
      <c r="AA56" s="21" t="s">
        <v>350</v>
      </c>
      <c r="AB56" s="35" t="s">
        <v>474</v>
      </c>
      <c r="AC56" s="45" t="s">
        <v>350</v>
      </c>
      <c r="AD56" s="45" t="s">
        <v>350</v>
      </c>
      <c r="AE56" s="45" t="s">
        <v>350</v>
      </c>
    </row>
    <row r="57" spans="1:31" ht="135" x14ac:dyDescent="0.25">
      <c r="A57" s="6">
        <f t="shared" si="0"/>
        <v>55</v>
      </c>
      <c r="B57" s="6" t="s">
        <v>57</v>
      </c>
      <c r="C57" s="6" t="s">
        <v>58</v>
      </c>
      <c r="D57" s="7" t="s">
        <v>100</v>
      </c>
      <c r="E57" s="6" t="s">
        <v>25</v>
      </c>
      <c r="F57" s="6" t="s">
        <v>47</v>
      </c>
      <c r="G57" s="8" t="s">
        <v>105</v>
      </c>
      <c r="H57" s="8" t="s">
        <v>106</v>
      </c>
      <c r="I57" s="9" t="s">
        <v>5</v>
      </c>
      <c r="J57" s="9" t="s">
        <v>62</v>
      </c>
      <c r="K57" s="10" t="s">
        <v>63</v>
      </c>
      <c r="L57" s="10" t="s">
        <v>102</v>
      </c>
      <c r="M57" s="16" t="s">
        <v>14</v>
      </c>
      <c r="N57" s="16" t="s">
        <v>14</v>
      </c>
      <c r="O57" s="16" t="s">
        <v>14</v>
      </c>
      <c r="P57" s="16" t="s">
        <v>14</v>
      </c>
      <c r="Q57" s="16" t="s">
        <v>813</v>
      </c>
      <c r="R57" s="16" t="s">
        <v>828</v>
      </c>
      <c r="S57" s="21" t="s">
        <v>61</v>
      </c>
      <c r="T57" s="21" t="s">
        <v>61</v>
      </c>
      <c r="U57" s="21" t="s">
        <v>18</v>
      </c>
      <c r="V57" s="21" t="s">
        <v>61</v>
      </c>
      <c r="W57" s="36" t="s">
        <v>507</v>
      </c>
      <c r="X57" s="36" t="s">
        <v>502</v>
      </c>
      <c r="Y57" s="36" t="s">
        <v>508</v>
      </c>
      <c r="Z57" s="36" t="s">
        <v>509</v>
      </c>
      <c r="AA57" s="34" t="s">
        <v>14</v>
      </c>
      <c r="AB57" s="36" t="s">
        <v>511</v>
      </c>
      <c r="AC57" s="45" t="s">
        <v>14</v>
      </c>
      <c r="AD57" s="45" t="s">
        <v>686</v>
      </c>
      <c r="AE57" s="45" t="s">
        <v>14</v>
      </c>
    </row>
    <row r="58" spans="1:31" ht="75" x14ac:dyDescent="0.25">
      <c r="A58" s="6">
        <f t="shared" si="0"/>
        <v>56</v>
      </c>
      <c r="B58" s="6" t="s">
        <v>57</v>
      </c>
      <c r="C58" s="6" t="s">
        <v>58</v>
      </c>
      <c r="D58" s="7" t="s">
        <v>100</v>
      </c>
      <c r="E58" s="6" t="s">
        <v>25</v>
      </c>
      <c r="F58" s="6" t="s">
        <v>77</v>
      </c>
      <c r="G58" s="8" t="s">
        <v>107</v>
      </c>
      <c r="H58" s="8"/>
      <c r="I58" s="9" t="s">
        <v>5</v>
      </c>
      <c r="J58" s="9" t="s">
        <v>62</v>
      </c>
      <c r="K58" s="10" t="s">
        <v>63</v>
      </c>
      <c r="L58" s="10" t="s">
        <v>102</v>
      </c>
      <c r="M58" s="16" t="s">
        <v>14</v>
      </c>
      <c r="N58" s="16" t="s">
        <v>14</v>
      </c>
      <c r="O58" s="16" t="s">
        <v>14</v>
      </c>
      <c r="P58" s="16" t="s">
        <v>14</v>
      </c>
      <c r="Q58" s="16" t="s">
        <v>813</v>
      </c>
      <c r="R58" s="16" t="s">
        <v>14</v>
      </c>
      <c r="S58" s="21" t="s">
        <v>18</v>
      </c>
      <c r="T58" s="21" t="s">
        <v>18</v>
      </c>
      <c r="U58" s="21" t="s">
        <v>18</v>
      </c>
      <c r="V58" s="21" t="s">
        <v>61</v>
      </c>
      <c r="W58" s="34" t="s">
        <v>14</v>
      </c>
      <c r="X58" s="34" t="s">
        <v>14</v>
      </c>
      <c r="Y58" s="34" t="s">
        <v>14</v>
      </c>
      <c r="Z58" s="34" t="s">
        <v>14</v>
      </c>
      <c r="AA58" s="34" t="s">
        <v>14</v>
      </c>
      <c r="AB58" s="36" t="s">
        <v>512</v>
      </c>
      <c r="AC58" s="45" t="s">
        <v>14</v>
      </c>
      <c r="AD58" s="45" t="s">
        <v>686</v>
      </c>
      <c r="AE58" s="45" t="s">
        <v>14</v>
      </c>
    </row>
    <row r="59" spans="1:31" ht="135" x14ac:dyDescent="0.25">
      <c r="A59" s="6">
        <f t="shared" si="0"/>
        <v>57</v>
      </c>
      <c r="B59" s="6" t="s">
        <v>57</v>
      </c>
      <c r="C59" s="6" t="s">
        <v>58</v>
      </c>
      <c r="D59" s="7" t="s">
        <v>100</v>
      </c>
      <c r="E59" s="6" t="s">
        <v>27</v>
      </c>
      <c r="F59" s="6" t="s">
        <v>47</v>
      </c>
      <c r="G59" s="8" t="s">
        <v>108</v>
      </c>
      <c r="H59" s="8" t="s">
        <v>109</v>
      </c>
      <c r="I59" s="9" t="s">
        <v>5</v>
      </c>
      <c r="J59" s="9" t="s">
        <v>62</v>
      </c>
      <c r="K59" s="10" t="s">
        <v>63</v>
      </c>
      <c r="L59" s="10" t="s">
        <v>102</v>
      </c>
      <c r="M59" s="16" t="s">
        <v>14</v>
      </c>
      <c r="N59" s="16" t="s">
        <v>14</v>
      </c>
      <c r="O59" s="16" t="s">
        <v>14</v>
      </c>
      <c r="P59" s="16" t="s">
        <v>14</v>
      </c>
      <c r="Q59" s="16" t="s">
        <v>813</v>
      </c>
      <c r="R59" s="16" t="s">
        <v>14</v>
      </c>
      <c r="S59" s="21" t="s">
        <v>61</v>
      </c>
      <c r="T59" s="21" t="s">
        <v>61</v>
      </c>
      <c r="U59" s="21" t="s">
        <v>18</v>
      </c>
      <c r="V59" s="21" t="s">
        <v>61</v>
      </c>
      <c r="W59" s="36" t="s">
        <v>507</v>
      </c>
      <c r="X59" s="36" t="s">
        <v>502</v>
      </c>
      <c r="Y59" s="36" t="s">
        <v>513</v>
      </c>
      <c r="Z59" s="36" t="s">
        <v>509</v>
      </c>
      <c r="AA59" s="34" t="s">
        <v>14</v>
      </c>
      <c r="AB59" s="36" t="s">
        <v>514</v>
      </c>
      <c r="AC59" s="45" t="s">
        <v>14</v>
      </c>
      <c r="AD59" s="45" t="s">
        <v>686</v>
      </c>
      <c r="AE59" s="45" t="s">
        <v>14</v>
      </c>
    </row>
    <row r="60" spans="1:31" ht="55.5" customHeight="1" x14ac:dyDescent="0.25">
      <c r="A60" s="6">
        <f t="shared" si="0"/>
        <v>58</v>
      </c>
      <c r="B60" s="6" t="s">
        <v>57</v>
      </c>
      <c r="C60" s="6" t="s">
        <v>58</v>
      </c>
      <c r="D60" s="7" t="s">
        <v>100</v>
      </c>
      <c r="E60" s="6" t="s">
        <v>27</v>
      </c>
      <c r="F60" s="6" t="s">
        <v>77</v>
      </c>
      <c r="G60" s="8" t="s">
        <v>108</v>
      </c>
      <c r="H60" s="8" t="s">
        <v>110</v>
      </c>
      <c r="I60" s="9" t="s">
        <v>5</v>
      </c>
      <c r="J60" s="9" t="s">
        <v>62</v>
      </c>
      <c r="K60" s="10" t="s">
        <v>63</v>
      </c>
      <c r="L60" s="10" t="s">
        <v>102</v>
      </c>
      <c r="M60" s="16" t="s">
        <v>14</v>
      </c>
      <c r="N60" s="16" t="s">
        <v>14</v>
      </c>
      <c r="O60" s="16" t="s">
        <v>14</v>
      </c>
      <c r="P60" s="16" t="s">
        <v>14</v>
      </c>
      <c r="Q60" s="16" t="s">
        <v>813</v>
      </c>
      <c r="R60" s="16" t="s">
        <v>14</v>
      </c>
      <c r="S60" s="21" t="s">
        <v>18</v>
      </c>
      <c r="T60" s="21" t="s">
        <v>18</v>
      </c>
      <c r="U60" s="21" t="s">
        <v>18</v>
      </c>
      <c r="V60" s="21" t="s">
        <v>61</v>
      </c>
      <c r="W60" s="34" t="s">
        <v>14</v>
      </c>
      <c r="X60" s="34" t="s">
        <v>14</v>
      </c>
      <c r="Y60" s="34" t="s">
        <v>14</v>
      </c>
      <c r="Z60" s="34" t="s">
        <v>14</v>
      </c>
      <c r="AA60" s="34" t="s">
        <v>14</v>
      </c>
      <c r="AB60" s="36" t="s">
        <v>515</v>
      </c>
      <c r="AC60" s="45" t="s">
        <v>350</v>
      </c>
      <c r="AD60" s="45" t="s">
        <v>350</v>
      </c>
      <c r="AE60" s="45" t="s">
        <v>350</v>
      </c>
    </row>
    <row r="61" spans="1:31" ht="135" x14ac:dyDescent="0.25">
      <c r="A61" s="6">
        <f t="shared" si="0"/>
        <v>59</v>
      </c>
      <c r="B61" s="6" t="s">
        <v>57</v>
      </c>
      <c r="C61" s="6" t="s">
        <v>58</v>
      </c>
      <c r="D61" s="7" t="s">
        <v>100</v>
      </c>
      <c r="E61" s="6" t="s">
        <v>42</v>
      </c>
      <c r="F61" s="6" t="s">
        <v>14</v>
      </c>
      <c r="G61" s="8" t="s">
        <v>111</v>
      </c>
      <c r="H61" s="8"/>
      <c r="I61" s="9" t="s">
        <v>5</v>
      </c>
      <c r="J61" s="9" t="s">
        <v>62</v>
      </c>
      <c r="K61" s="10" t="s">
        <v>63</v>
      </c>
      <c r="L61" s="10" t="s">
        <v>102</v>
      </c>
      <c r="M61" s="16" t="s">
        <v>14</v>
      </c>
      <c r="N61" s="16" t="s">
        <v>14</v>
      </c>
      <c r="O61" s="16" t="s">
        <v>14</v>
      </c>
      <c r="P61" s="16" t="s">
        <v>14</v>
      </c>
      <c r="Q61" s="16" t="s">
        <v>813</v>
      </c>
      <c r="R61" s="16" t="s">
        <v>14</v>
      </c>
      <c r="S61" s="21" t="s">
        <v>61</v>
      </c>
      <c r="T61" s="21" t="s">
        <v>61</v>
      </c>
      <c r="U61" s="21" t="s">
        <v>61</v>
      </c>
      <c r="V61" s="21" t="s">
        <v>61</v>
      </c>
      <c r="W61" s="36" t="s">
        <v>507</v>
      </c>
      <c r="X61" s="36" t="s">
        <v>502</v>
      </c>
      <c r="Y61" s="36" t="s">
        <v>516</v>
      </c>
      <c r="Z61" s="36" t="s">
        <v>517</v>
      </c>
      <c r="AA61" s="36" t="s">
        <v>441</v>
      </c>
      <c r="AB61" s="36" t="s">
        <v>518</v>
      </c>
      <c r="AC61" s="45" t="s">
        <v>14</v>
      </c>
      <c r="AD61" s="45" t="s">
        <v>686</v>
      </c>
      <c r="AE61" s="45" t="s">
        <v>14</v>
      </c>
    </row>
    <row r="62" spans="1:31" ht="60" x14ac:dyDescent="0.25">
      <c r="A62" s="6">
        <f t="shared" si="0"/>
        <v>60</v>
      </c>
      <c r="B62" s="6" t="s">
        <v>57</v>
      </c>
      <c r="C62" s="6" t="s">
        <v>58</v>
      </c>
      <c r="D62" s="7" t="s">
        <v>100</v>
      </c>
      <c r="E62" s="6" t="s">
        <v>44</v>
      </c>
      <c r="F62" s="6" t="s">
        <v>14</v>
      </c>
      <c r="G62" s="8" t="s">
        <v>112</v>
      </c>
      <c r="H62" s="8"/>
      <c r="I62" s="9" t="s">
        <v>5</v>
      </c>
      <c r="J62" s="9" t="s">
        <v>62</v>
      </c>
      <c r="K62" s="10" t="s">
        <v>63</v>
      </c>
      <c r="L62" s="10" t="s">
        <v>102</v>
      </c>
      <c r="M62" s="16" t="s">
        <v>14</v>
      </c>
      <c r="N62" s="16" t="s">
        <v>14</v>
      </c>
      <c r="O62" s="16" t="s">
        <v>337</v>
      </c>
      <c r="P62" s="16" t="s">
        <v>14</v>
      </c>
      <c r="Q62" s="16" t="s">
        <v>813</v>
      </c>
      <c r="R62" s="16" t="s">
        <v>14</v>
      </c>
      <c r="S62" s="21" t="s">
        <v>61</v>
      </c>
      <c r="T62" s="21" t="s">
        <v>61</v>
      </c>
      <c r="U62" s="21" t="s">
        <v>61</v>
      </c>
      <c r="V62" s="21" t="s">
        <v>61</v>
      </c>
      <c r="W62" s="36" t="s">
        <v>489</v>
      </c>
      <c r="X62" s="36" t="s">
        <v>490</v>
      </c>
      <c r="Y62" s="36" t="s">
        <v>491</v>
      </c>
      <c r="Z62" s="36" t="s">
        <v>492</v>
      </c>
      <c r="AA62" s="36" t="s">
        <v>441</v>
      </c>
      <c r="AB62" s="36" t="s">
        <v>519</v>
      </c>
      <c r="AC62" s="45" t="s">
        <v>14</v>
      </c>
      <c r="AD62" s="45" t="s">
        <v>686</v>
      </c>
      <c r="AE62" s="45" t="s">
        <v>14</v>
      </c>
    </row>
    <row r="63" spans="1:31" ht="90" x14ac:dyDescent="0.25">
      <c r="A63" s="6">
        <f t="shared" si="0"/>
        <v>61</v>
      </c>
      <c r="B63" s="6" t="s">
        <v>57</v>
      </c>
      <c r="C63" s="6" t="s">
        <v>58</v>
      </c>
      <c r="D63" s="7" t="s">
        <v>100</v>
      </c>
      <c r="E63" s="6" t="s">
        <v>45</v>
      </c>
      <c r="F63" s="6" t="s">
        <v>14</v>
      </c>
      <c r="G63" s="8" t="s">
        <v>113</v>
      </c>
      <c r="H63" s="8"/>
      <c r="I63" s="9" t="s">
        <v>5</v>
      </c>
      <c r="J63" s="9" t="s">
        <v>62</v>
      </c>
      <c r="K63" s="10" t="s">
        <v>63</v>
      </c>
      <c r="L63" s="10" t="s">
        <v>102</v>
      </c>
      <c r="M63" s="16" t="s">
        <v>14</v>
      </c>
      <c r="N63" s="16" t="s">
        <v>14</v>
      </c>
      <c r="O63" s="16" t="s">
        <v>14</v>
      </c>
      <c r="P63" s="16" t="s">
        <v>14</v>
      </c>
      <c r="Q63" s="16" t="s">
        <v>813</v>
      </c>
      <c r="R63" s="16" t="s">
        <v>14</v>
      </c>
      <c r="S63" s="21" t="s">
        <v>61</v>
      </c>
      <c r="T63" s="21" t="s">
        <v>61</v>
      </c>
      <c r="U63" s="21" t="s">
        <v>61</v>
      </c>
      <c r="V63" s="21" t="s">
        <v>18</v>
      </c>
      <c r="W63" s="36" t="s">
        <v>520</v>
      </c>
      <c r="X63" s="36" t="s">
        <v>521</v>
      </c>
      <c r="Y63" s="36" t="s">
        <v>522</v>
      </c>
      <c r="Z63" s="36" t="s">
        <v>703</v>
      </c>
      <c r="AA63" s="36" t="s">
        <v>523</v>
      </c>
      <c r="AB63" s="36" t="s">
        <v>524</v>
      </c>
      <c r="AC63" s="45" t="s">
        <v>14</v>
      </c>
      <c r="AD63" s="45" t="s">
        <v>686</v>
      </c>
      <c r="AE63" s="45" t="s">
        <v>686</v>
      </c>
    </row>
    <row r="64" spans="1:31" ht="45" x14ac:dyDescent="0.25">
      <c r="A64" s="6">
        <f t="shared" si="0"/>
        <v>62</v>
      </c>
      <c r="B64" s="6" t="s">
        <v>57</v>
      </c>
      <c r="C64" s="6" t="s">
        <v>58</v>
      </c>
      <c r="D64" s="7" t="s">
        <v>100</v>
      </c>
      <c r="E64" s="6" t="s">
        <v>47</v>
      </c>
      <c r="F64" s="6" t="s">
        <v>14</v>
      </c>
      <c r="G64" s="8" t="s">
        <v>114</v>
      </c>
      <c r="H64" s="8"/>
      <c r="I64" s="9" t="s">
        <v>5</v>
      </c>
      <c r="J64" s="9" t="s">
        <v>62</v>
      </c>
      <c r="K64" s="10" t="s">
        <v>63</v>
      </c>
      <c r="L64" s="10" t="s">
        <v>102</v>
      </c>
      <c r="M64" s="16" t="s">
        <v>14</v>
      </c>
      <c r="N64" s="16" t="s">
        <v>14</v>
      </c>
      <c r="O64" s="16" t="s">
        <v>14</v>
      </c>
      <c r="P64" s="16" t="s">
        <v>14</v>
      </c>
      <c r="Q64" s="16" t="s">
        <v>813</v>
      </c>
      <c r="R64" s="16" t="s">
        <v>828</v>
      </c>
      <c r="S64" s="36" t="s">
        <v>350</v>
      </c>
      <c r="T64" s="36" t="s">
        <v>350</v>
      </c>
      <c r="U64" s="36" t="s">
        <v>350</v>
      </c>
      <c r="V64" s="21" t="s">
        <v>61</v>
      </c>
      <c r="W64" s="38" t="s">
        <v>350</v>
      </c>
      <c r="X64" s="38" t="s">
        <v>350</v>
      </c>
      <c r="Y64" s="38" t="s">
        <v>350</v>
      </c>
      <c r="Z64" s="38" t="s">
        <v>350</v>
      </c>
      <c r="AA64" s="38" t="s">
        <v>350</v>
      </c>
      <c r="AB64" s="36" t="s">
        <v>475</v>
      </c>
      <c r="AC64" s="45" t="s">
        <v>350</v>
      </c>
      <c r="AD64" s="45" t="s">
        <v>350</v>
      </c>
      <c r="AE64" s="45" t="s">
        <v>350</v>
      </c>
    </row>
    <row r="65" spans="1:31" ht="75" x14ac:dyDescent="0.25">
      <c r="A65" s="6">
        <f t="shared" si="0"/>
        <v>63</v>
      </c>
      <c r="B65" s="6" t="s">
        <v>57</v>
      </c>
      <c r="C65" s="6" t="s">
        <v>58</v>
      </c>
      <c r="D65" s="7" t="s">
        <v>100</v>
      </c>
      <c r="E65" s="6" t="s">
        <v>49</v>
      </c>
      <c r="F65" s="6" t="s">
        <v>14</v>
      </c>
      <c r="G65" s="8" t="s">
        <v>115</v>
      </c>
      <c r="H65" s="8"/>
      <c r="I65" s="9" t="s">
        <v>5</v>
      </c>
      <c r="J65" s="9" t="s">
        <v>62</v>
      </c>
      <c r="K65" s="10" t="s">
        <v>63</v>
      </c>
      <c r="L65" s="10" t="s">
        <v>102</v>
      </c>
      <c r="M65" s="16" t="s">
        <v>335</v>
      </c>
      <c r="N65" s="16" t="s">
        <v>14</v>
      </c>
      <c r="O65" s="16" t="s">
        <v>14</v>
      </c>
      <c r="P65" s="16" t="s">
        <v>14</v>
      </c>
      <c r="Q65" s="16" t="s">
        <v>813</v>
      </c>
      <c r="R65" s="16" t="s">
        <v>14</v>
      </c>
      <c r="S65" s="21" t="s">
        <v>61</v>
      </c>
      <c r="T65" s="21" t="s">
        <v>61</v>
      </c>
      <c r="U65" s="21" t="s">
        <v>61</v>
      </c>
      <c r="V65" s="21" t="s">
        <v>18</v>
      </c>
      <c r="W65" s="36" t="s">
        <v>507</v>
      </c>
      <c r="X65" s="36" t="s">
        <v>525</v>
      </c>
      <c r="Y65" s="36" t="s">
        <v>705</v>
      </c>
      <c r="Z65" s="36" t="s">
        <v>704</v>
      </c>
      <c r="AA65" s="36" t="s">
        <v>441</v>
      </c>
      <c r="AB65" s="34" t="s">
        <v>14</v>
      </c>
      <c r="AC65" s="45" t="s">
        <v>14</v>
      </c>
      <c r="AD65" s="45" t="s">
        <v>686</v>
      </c>
      <c r="AE65" s="45" t="s">
        <v>14</v>
      </c>
    </row>
    <row r="66" spans="1:31" ht="45" x14ac:dyDescent="0.25">
      <c r="A66" s="6">
        <f t="shared" si="0"/>
        <v>64</v>
      </c>
      <c r="B66" s="6" t="s">
        <v>57</v>
      </c>
      <c r="C66" s="6" t="s">
        <v>58</v>
      </c>
      <c r="D66" s="7" t="s">
        <v>100</v>
      </c>
      <c r="E66" s="6" t="s">
        <v>49</v>
      </c>
      <c r="F66" s="6" t="s">
        <v>14</v>
      </c>
      <c r="G66" s="8" t="s">
        <v>115</v>
      </c>
      <c r="H66" s="8"/>
      <c r="I66" s="9" t="s">
        <v>5</v>
      </c>
      <c r="J66" s="9" t="s">
        <v>62</v>
      </c>
      <c r="K66" s="10" t="s">
        <v>63</v>
      </c>
      <c r="L66" s="10" t="s">
        <v>102</v>
      </c>
      <c r="M66" s="16" t="s">
        <v>14</v>
      </c>
      <c r="N66" s="16" t="s">
        <v>336</v>
      </c>
      <c r="O66" s="16" t="s">
        <v>14</v>
      </c>
      <c r="P66" s="16" t="s">
        <v>14</v>
      </c>
      <c r="Q66" s="16" t="s">
        <v>813</v>
      </c>
      <c r="R66" s="16" t="s">
        <v>14</v>
      </c>
      <c r="S66" s="21" t="s">
        <v>350</v>
      </c>
      <c r="T66" s="21" t="s">
        <v>350</v>
      </c>
      <c r="U66" s="21" t="s">
        <v>350</v>
      </c>
      <c r="V66" s="21" t="s">
        <v>61</v>
      </c>
      <c r="W66" s="21" t="s">
        <v>350</v>
      </c>
      <c r="X66" s="21" t="s">
        <v>350</v>
      </c>
      <c r="Y66" s="21" t="s">
        <v>350</v>
      </c>
      <c r="Z66" s="21" t="s">
        <v>350</v>
      </c>
      <c r="AA66" s="21" t="s">
        <v>350</v>
      </c>
      <c r="AB66" s="35" t="s">
        <v>474</v>
      </c>
      <c r="AC66" s="45" t="s">
        <v>350</v>
      </c>
      <c r="AD66" s="45" t="s">
        <v>350</v>
      </c>
      <c r="AE66" s="45" t="s">
        <v>350</v>
      </c>
    </row>
    <row r="67" spans="1:31" ht="60" x14ac:dyDescent="0.25">
      <c r="A67" s="6">
        <f t="shared" si="0"/>
        <v>65</v>
      </c>
      <c r="B67" s="6" t="s">
        <v>57</v>
      </c>
      <c r="C67" s="6" t="s">
        <v>58</v>
      </c>
      <c r="D67" s="7" t="s">
        <v>100</v>
      </c>
      <c r="E67" s="6" t="s">
        <v>51</v>
      </c>
      <c r="F67" s="6" t="s">
        <v>14</v>
      </c>
      <c r="G67" s="8" t="s">
        <v>116</v>
      </c>
      <c r="H67" s="8"/>
      <c r="I67" s="9" t="s">
        <v>117</v>
      </c>
      <c r="J67" s="9" t="s">
        <v>62</v>
      </c>
      <c r="K67" s="10" t="s">
        <v>63</v>
      </c>
      <c r="L67" s="10" t="s">
        <v>102</v>
      </c>
      <c r="M67" s="16" t="s">
        <v>14</v>
      </c>
      <c r="N67" s="16" t="s">
        <v>14</v>
      </c>
      <c r="O67" s="16" t="s">
        <v>14</v>
      </c>
      <c r="P67" s="16" t="s">
        <v>14</v>
      </c>
      <c r="Q67" s="16" t="s">
        <v>813</v>
      </c>
      <c r="R67" s="16" t="s">
        <v>14</v>
      </c>
      <c r="S67" s="21" t="s">
        <v>18</v>
      </c>
      <c r="T67" s="21" t="s">
        <v>18</v>
      </c>
      <c r="U67" s="21" t="s">
        <v>18</v>
      </c>
      <c r="V67" s="21" t="s">
        <v>61</v>
      </c>
      <c r="W67" s="34" t="s">
        <v>14</v>
      </c>
      <c r="X67" s="34" t="s">
        <v>14</v>
      </c>
      <c r="Y67" s="34" t="s">
        <v>14</v>
      </c>
      <c r="Z67" s="34" t="s">
        <v>14</v>
      </c>
      <c r="AA67" s="34" t="s">
        <v>14</v>
      </c>
      <c r="AB67" s="36" t="s">
        <v>526</v>
      </c>
      <c r="AC67" s="45" t="s">
        <v>14</v>
      </c>
      <c r="AD67" s="45" t="s">
        <v>14</v>
      </c>
      <c r="AE67" s="45" t="s">
        <v>14</v>
      </c>
    </row>
    <row r="68" spans="1:31" ht="75" x14ac:dyDescent="0.25">
      <c r="A68" s="6">
        <f t="shared" si="0"/>
        <v>66</v>
      </c>
      <c r="B68" s="6" t="s">
        <v>57</v>
      </c>
      <c r="C68" s="6" t="s">
        <v>58</v>
      </c>
      <c r="D68" s="7" t="s">
        <v>100</v>
      </c>
      <c r="E68" s="6" t="s">
        <v>53</v>
      </c>
      <c r="F68" s="6" t="s">
        <v>14</v>
      </c>
      <c r="G68" s="8" t="s">
        <v>118</v>
      </c>
      <c r="H68" s="8"/>
      <c r="I68" s="9" t="s">
        <v>117</v>
      </c>
      <c r="J68" s="9" t="s">
        <v>62</v>
      </c>
      <c r="K68" s="10" t="s">
        <v>63</v>
      </c>
      <c r="L68" s="10" t="s">
        <v>102</v>
      </c>
      <c r="M68" s="16" t="s">
        <v>14</v>
      </c>
      <c r="N68" s="16" t="s">
        <v>14</v>
      </c>
      <c r="O68" s="16" t="s">
        <v>14</v>
      </c>
      <c r="P68" s="16" t="s">
        <v>14</v>
      </c>
      <c r="Q68" s="16" t="s">
        <v>813</v>
      </c>
      <c r="R68" s="16" t="s">
        <v>14</v>
      </c>
      <c r="S68" s="21" t="s">
        <v>18</v>
      </c>
      <c r="T68" s="21" t="s">
        <v>18</v>
      </c>
      <c r="U68" s="21" t="s">
        <v>18</v>
      </c>
      <c r="V68" s="21" t="s">
        <v>61</v>
      </c>
      <c r="W68" s="34" t="s">
        <v>14</v>
      </c>
      <c r="X68" s="34" t="s">
        <v>14</v>
      </c>
      <c r="Y68" s="34" t="s">
        <v>14</v>
      </c>
      <c r="Z68" s="34" t="s">
        <v>14</v>
      </c>
      <c r="AA68" s="34" t="s">
        <v>14</v>
      </c>
      <c r="AB68" s="36" t="s">
        <v>526</v>
      </c>
      <c r="AC68" s="45" t="s">
        <v>14</v>
      </c>
      <c r="AD68" s="45" t="s">
        <v>14</v>
      </c>
      <c r="AE68" s="45" t="s">
        <v>14</v>
      </c>
    </row>
    <row r="69" spans="1:31" ht="60" x14ac:dyDescent="0.25">
      <c r="A69" s="6">
        <f t="shared" ref="A69:A132" si="1">A68+1</f>
        <v>67</v>
      </c>
      <c r="B69" s="6" t="s">
        <v>57</v>
      </c>
      <c r="C69" s="6" t="s">
        <v>119</v>
      </c>
      <c r="D69" s="7" t="s">
        <v>120</v>
      </c>
      <c r="E69" s="6" t="s">
        <v>14</v>
      </c>
      <c r="F69" s="6" t="s">
        <v>14</v>
      </c>
      <c r="G69" s="8" t="s">
        <v>121</v>
      </c>
      <c r="H69" s="8"/>
      <c r="I69" s="9" t="s">
        <v>5</v>
      </c>
      <c r="J69" s="9" t="s">
        <v>62</v>
      </c>
      <c r="K69" s="10" t="s">
        <v>63</v>
      </c>
      <c r="L69" s="10" t="s">
        <v>20</v>
      </c>
      <c r="M69" s="16" t="s">
        <v>14</v>
      </c>
      <c r="N69" s="16" t="s">
        <v>14</v>
      </c>
      <c r="O69" s="16" t="s">
        <v>14</v>
      </c>
      <c r="P69" s="16" t="s">
        <v>14</v>
      </c>
      <c r="Q69" s="16" t="s">
        <v>14</v>
      </c>
      <c r="R69" s="16" t="s">
        <v>14</v>
      </c>
      <c r="S69" s="21" t="s">
        <v>61</v>
      </c>
      <c r="T69" s="21" t="s">
        <v>61</v>
      </c>
      <c r="U69" s="21" t="s">
        <v>18</v>
      </c>
      <c r="V69" s="21" t="s">
        <v>18</v>
      </c>
      <c r="W69" s="36" t="s">
        <v>527</v>
      </c>
      <c r="X69" s="36" t="s">
        <v>528</v>
      </c>
      <c r="Y69" s="36" t="s">
        <v>529</v>
      </c>
      <c r="Z69" s="36" t="s">
        <v>530</v>
      </c>
      <c r="AA69" s="34" t="s">
        <v>14</v>
      </c>
      <c r="AB69" s="34" t="s">
        <v>14</v>
      </c>
      <c r="AC69" s="45" t="s">
        <v>14</v>
      </c>
      <c r="AD69" s="45" t="s">
        <v>686</v>
      </c>
      <c r="AE69" s="45" t="s">
        <v>14</v>
      </c>
    </row>
    <row r="70" spans="1:31" ht="45" x14ac:dyDescent="0.25">
      <c r="A70" s="6">
        <f t="shared" si="1"/>
        <v>68</v>
      </c>
      <c r="B70" s="6" t="s">
        <v>57</v>
      </c>
      <c r="C70" s="6" t="s">
        <v>119</v>
      </c>
      <c r="D70" s="7" t="s">
        <v>122</v>
      </c>
      <c r="E70" s="6" t="s">
        <v>16</v>
      </c>
      <c r="F70" s="6" t="s">
        <v>14</v>
      </c>
      <c r="G70" s="8" t="s">
        <v>123</v>
      </c>
      <c r="H70" s="8"/>
      <c r="I70" s="9" t="s">
        <v>5</v>
      </c>
      <c r="J70" s="9" t="s">
        <v>62</v>
      </c>
      <c r="K70" s="10" t="s">
        <v>63</v>
      </c>
      <c r="L70" s="10" t="s">
        <v>124</v>
      </c>
      <c r="M70" s="16" t="s">
        <v>14</v>
      </c>
      <c r="N70" s="16" t="s">
        <v>336</v>
      </c>
      <c r="O70" s="16" t="s">
        <v>14</v>
      </c>
      <c r="P70" s="16" t="s">
        <v>14</v>
      </c>
      <c r="Q70" s="16" t="s">
        <v>14</v>
      </c>
      <c r="R70" s="16" t="s">
        <v>14</v>
      </c>
      <c r="S70" s="21" t="s">
        <v>350</v>
      </c>
      <c r="T70" s="21" t="s">
        <v>350</v>
      </c>
      <c r="U70" s="21" t="s">
        <v>350</v>
      </c>
      <c r="V70" s="21" t="s">
        <v>61</v>
      </c>
      <c r="W70" s="21" t="s">
        <v>350</v>
      </c>
      <c r="X70" s="21" t="s">
        <v>350</v>
      </c>
      <c r="Y70" s="21" t="s">
        <v>350</v>
      </c>
      <c r="Z70" s="21" t="s">
        <v>350</v>
      </c>
      <c r="AA70" s="21" t="s">
        <v>350</v>
      </c>
      <c r="AB70" s="36" t="s">
        <v>531</v>
      </c>
      <c r="AC70" s="45" t="s">
        <v>350</v>
      </c>
      <c r="AD70" s="45" t="s">
        <v>350</v>
      </c>
      <c r="AE70" s="45" t="s">
        <v>350</v>
      </c>
    </row>
    <row r="71" spans="1:31" ht="30" x14ac:dyDescent="0.25">
      <c r="A71" s="6">
        <f t="shared" si="1"/>
        <v>69</v>
      </c>
      <c r="B71" s="6" t="s">
        <v>57</v>
      </c>
      <c r="C71" s="6" t="s">
        <v>119</v>
      </c>
      <c r="D71" s="7" t="s">
        <v>122</v>
      </c>
      <c r="E71" s="6" t="s">
        <v>16</v>
      </c>
      <c r="F71" s="6" t="s">
        <v>47</v>
      </c>
      <c r="G71" s="8" t="s">
        <v>125</v>
      </c>
      <c r="H71" s="8"/>
      <c r="I71" s="9" t="s">
        <v>5</v>
      </c>
      <c r="J71" s="9" t="s">
        <v>62</v>
      </c>
      <c r="K71" s="10" t="s">
        <v>63</v>
      </c>
      <c r="L71" s="10" t="s">
        <v>124</v>
      </c>
      <c r="M71" s="16" t="s">
        <v>14</v>
      </c>
      <c r="N71" s="16" t="s">
        <v>336</v>
      </c>
      <c r="O71" s="16" t="s">
        <v>14</v>
      </c>
      <c r="P71" s="16" t="s">
        <v>14</v>
      </c>
      <c r="Q71" s="16" t="s">
        <v>14</v>
      </c>
      <c r="R71" s="16" t="s">
        <v>14</v>
      </c>
      <c r="S71" s="21" t="s">
        <v>350</v>
      </c>
      <c r="T71" s="21" t="s">
        <v>350</v>
      </c>
      <c r="U71" s="21" t="s">
        <v>350</v>
      </c>
      <c r="V71" s="21" t="s">
        <v>61</v>
      </c>
      <c r="W71" s="21" t="s">
        <v>350</v>
      </c>
      <c r="X71" s="21" t="s">
        <v>350</v>
      </c>
      <c r="Y71" s="21" t="s">
        <v>350</v>
      </c>
      <c r="Z71" s="21" t="s">
        <v>350</v>
      </c>
      <c r="AA71" s="21" t="s">
        <v>350</v>
      </c>
      <c r="AB71" s="36" t="s">
        <v>531</v>
      </c>
      <c r="AC71" s="45" t="s">
        <v>350</v>
      </c>
      <c r="AD71" s="45" t="s">
        <v>350</v>
      </c>
      <c r="AE71" s="45" t="s">
        <v>350</v>
      </c>
    </row>
    <row r="72" spans="1:31" ht="45" x14ac:dyDescent="0.25">
      <c r="A72" s="6">
        <f t="shared" si="1"/>
        <v>70</v>
      </c>
      <c r="B72" s="6" t="s">
        <v>57</v>
      </c>
      <c r="C72" s="6" t="s">
        <v>119</v>
      </c>
      <c r="D72" s="7" t="s">
        <v>122</v>
      </c>
      <c r="E72" s="6" t="s">
        <v>16</v>
      </c>
      <c r="F72" s="6" t="s">
        <v>77</v>
      </c>
      <c r="G72" s="8" t="s">
        <v>126</v>
      </c>
      <c r="H72" s="8"/>
      <c r="I72" s="9" t="s">
        <v>5</v>
      </c>
      <c r="J72" s="9" t="s">
        <v>62</v>
      </c>
      <c r="K72" s="10" t="s">
        <v>63</v>
      </c>
      <c r="L72" s="10" t="s">
        <v>124</v>
      </c>
      <c r="M72" s="16" t="s">
        <v>14</v>
      </c>
      <c r="N72" s="16" t="s">
        <v>336</v>
      </c>
      <c r="O72" s="16" t="s">
        <v>14</v>
      </c>
      <c r="P72" s="16" t="s">
        <v>14</v>
      </c>
      <c r="Q72" s="16" t="s">
        <v>14</v>
      </c>
      <c r="R72" s="16" t="s">
        <v>14</v>
      </c>
      <c r="S72" s="21" t="s">
        <v>350</v>
      </c>
      <c r="T72" s="21" t="s">
        <v>350</v>
      </c>
      <c r="U72" s="21" t="s">
        <v>350</v>
      </c>
      <c r="V72" s="21" t="s">
        <v>61</v>
      </c>
      <c r="W72" s="21" t="s">
        <v>350</v>
      </c>
      <c r="X72" s="21" t="s">
        <v>350</v>
      </c>
      <c r="Y72" s="21" t="s">
        <v>350</v>
      </c>
      <c r="Z72" s="21" t="s">
        <v>350</v>
      </c>
      <c r="AA72" s="21" t="s">
        <v>350</v>
      </c>
      <c r="AB72" s="36" t="s">
        <v>531</v>
      </c>
      <c r="AC72" s="45" t="s">
        <v>350</v>
      </c>
      <c r="AD72" s="45" t="s">
        <v>350</v>
      </c>
      <c r="AE72" s="45" t="s">
        <v>350</v>
      </c>
    </row>
    <row r="73" spans="1:31" ht="60" x14ac:dyDescent="0.25">
      <c r="A73" s="6">
        <f t="shared" si="1"/>
        <v>71</v>
      </c>
      <c r="B73" s="6" t="s">
        <v>57</v>
      </c>
      <c r="C73" s="6" t="s">
        <v>119</v>
      </c>
      <c r="D73" s="7" t="s">
        <v>122</v>
      </c>
      <c r="E73" s="6" t="s">
        <v>16</v>
      </c>
      <c r="F73" s="6" t="s">
        <v>88</v>
      </c>
      <c r="G73" s="8" t="s">
        <v>127</v>
      </c>
      <c r="H73" s="8"/>
      <c r="I73" s="9" t="s">
        <v>5</v>
      </c>
      <c r="J73" s="9" t="s">
        <v>62</v>
      </c>
      <c r="K73" s="10" t="s">
        <v>63</v>
      </c>
      <c r="L73" s="10" t="s">
        <v>124</v>
      </c>
      <c r="M73" s="16" t="s">
        <v>14</v>
      </c>
      <c r="N73" s="16" t="s">
        <v>336</v>
      </c>
      <c r="O73" s="16" t="s">
        <v>14</v>
      </c>
      <c r="P73" s="16" t="s">
        <v>14</v>
      </c>
      <c r="Q73" s="16" t="s">
        <v>14</v>
      </c>
      <c r="R73" s="16" t="s">
        <v>14</v>
      </c>
      <c r="S73" s="21" t="s">
        <v>350</v>
      </c>
      <c r="T73" s="21" t="s">
        <v>350</v>
      </c>
      <c r="U73" s="21" t="s">
        <v>350</v>
      </c>
      <c r="V73" s="21" t="s">
        <v>61</v>
      </c>
      <c r="W73" s="21" t="s">
        <v>350</v>
      </c>
      <c r="X73" s="21" t="s">
        <v>350</v>
      </c>
      <c r="Y73" s="21" t="s">
        <v>350</v>
      </c>
      <c r="Z73" s="21" t="s">
        <v>350</v>
      </c>
      <c r="AA73" s="21" t="s">
        <v>350</v>
      </c>
      <c r="AB73" s="36" t="s">
        <v>531</v>
      </c>
      <c r="AC73" s="45" t="s">
        <v>350</v>
      </c>
      <c r="AD73" s="45" t="s">
        <v>350</v>
      </c>
      <c r="AE73" s="45" t="s">
        <v>350</v>
      </c>
    </row>
    <row r="74" spans="1:31" ht="60" x14ac:dyDescent="0.25">
      <c r="A74" s="6">
        <f t="shared" si="1"/>
        <v>72</v>
      </c>
      <c r="B74" s="6" t="s">
        <v>57</v>
      </c>
      <c r="C74" s="6" t="s">
        <v>119</v>
      </c>
      <c r="D74" s="7" t="s">
        <v>122</v>
      </c>
      <c r="E74" s="6" t="s">
        <v>21</v>
      </c>
      <c r="F74" s="6" t="s">
        <v>14</v>
      </c>
      <c r="G74" s="8" t="s">
        <v>128</v>
      </c>
      <c r="H74" s="8"/>
      <c r="I74" s="9" t="s">
        <v>5</v>
      </c>
      <c r="J74" s="9" t="s">
        <v>62</v>
      </c>
      <c r="K74" s="10" t="s">
        <v>63</v>
      </c>
      <c r="L74" s="10" t="s">
        <v>124</v>
      </c>
      <c r="M74" s="16" t="s">
        <v>14</v>
      </c>
      <c r="N74" s="16" t="s">
        <v>336</v>
      </c>
      <c r="O74" s="16" t="s">
        <v>14</v>
      </c>
      <c r="P74" s="16" t="s">
        <v>14</v>
      </c>
      <c r="Q74" s="16" t="s">
        <v>14</v>
      </c>
      <c r="R74" s="16" t="s">
        <v>14</v>
      </c>
      <c r="S74" s="21" t="s">
        <v>350</v>
      </c>
      <c r="T74" s="21" t="s">
        <v>350</v>
      </c>
      <c r="U74" s="21" t="s">
        <v>350</v>
      </c>
      <c r="V74" s="21" t="s">
        <v>61</v>
      </c>
      <c r="W74" s="21" t="s">
        <v>350</v>
      </c>
      <c r="X74" s="21" t="s">
        <v>350</v>
      </c>
      <c r="Y74" s="21" t="s">
        <v>350</v>
      </c>
      <c r="Z74" s="21" t="s">
        <v>350</v>
      </c>
      <c r="AA74" s="21" t="s">
        <v>350</v>
      </c>
      <c r="AB74" s="36" t="s">
        <v>531</v>
      </c>
      <c r="AC74" s="45" t="s">
        <v>350</v>
      </c>
      <c r="AD74" s="45" t="s">
        <v>350</v>
      </c>
      <c r="AE74" s="45" t="s">
        <v>350</v>
      </c>
    </row>
    <row r="75" spans="1:31" ht="135" x14ac:dyDescent="0.25">
      <c r="A75" s="6">
        <f t="shared" si="1"/>
        <v>73</v>
      </c>
      <c r="B75" s="6" t="s">
        <v>57</v>
      </c>
      <c r="C75" s="6" t="s">
        <v>119</v>
      </c>
      <c r="D75" s="7" t="s">
        <v>129</v>
      </c>
      <c r="E75" s="6" t="s">
        <v>16</v>
      </c>
      <c r="F75" s="6" t="s">
        <v>14</v>
      </c>
      <c r="G75" s="8" t="s">
        <v>130</v>
      </c>
      <c r="H75" s="8"/>
      <c r="I75" s="9" t="s">
        <v>5</v>
      </c>
      <c r="J75" s="9" t="s">
        <v>62</v>
      </c>
      <c r="K75" s="10" t="s">
        <v>63</v>
      </c>
      <c r="L75" s="10" t="s">
        <v>131</v>
      </c>
      <c r="M75" s="16" t="s">
        <v>14</v>
      </c>
      <c r="N75" s="16" t="s">
        <v>14</v>
      </c>
      <c r="O75" s="16" t="s">
        <v>14</v>
      </c>
      <c r="P75" s="16" t="s">
        <v>14</v>
      </c>
      <c r="Q75" s="16" t="s">
        <v>14</v>
      </c>
      <c r="R75" s="16" t="s">
        <v>14</v>
      </c>
      <c r="S75" s="21" t="s">
        <v>61</v>
      </c>
      <c r="T75" s="21" t="s">
        <v>61</v>
      </c>
      <c r="U75" s="21" t="s">
        <v>61</v>
      </c>
      <c r="V75" s="21" t="s">
        <v>61</v>
      </c>
      <c r="W75" s="36" t="s">
        <v>532</v>
      </c>
      <c r="X75" s="36" t="s">
        <v>533</v>
      </c>
      <c r="Y75" s="36" t="s">
        <v>534</v>
      </c>
      <c r="Z75" s="36" t="s">
        <v>535</v>
      </c>
      <c r="AA75" s="36" t="s">
        <v>441</v>
      </c>
      <c r="AB75" s="36" t="s">
        <v>536</v>
      </c>
      <c r="AC75" s="45" t="s">
        <v>14</v>
      </c>
      <c r="AD75" s="45" t="s">
        <v>686</v>
      </c>
      <c r="AE75" s="45" t="s">
        <v>686</v>
      </c>
    </row>
    <row r="76" spans="1:31" ht="75" x14ac:dyDescent="0.25">
      <c r="A76" s="6">
        <f t="shared" si="1"/>
        <v>74</v>
      </c>
      <c r="B76" s="6" t="s">
        <v>57</v>
      </c>
      <c r="C76" s="6" t="s">
        <v>119</v>
      </c>
      <c r="D76" s="7" t="s">
        <v>129</v>
      </c>
      <c r="E76" s="6" t="s">
        <v>21</v>
      </c>
      <c r="F76" s="6" t="s">
        <v>14</v>
      </c>
      <c r="G76" s="8" t="s">
        <v>132</v>
      </c>
      <c r="H76" s="8"/>
      <c r="I76" s="9" t="s">
        <v>5</v>
      </c>
      <c r="J76" s="9" t="s">
        <v>62</v>
      </c>
      <c r="K76" s="10" t="s">
        <v>63</v>
      </c>
      <c r="L76" s="10" t="s">
        <v>131</v>
      </c>
      <c r="M76" s="16" t="s">
        <v>14</v>
      </c>
      <c r="N76" s="16" t="s">
        <v>14</v>
      </c>
      <c r="O76" s="16" t="s">
        <v>14</v>
      </c>
      <c r="P76" s="16" t="s">
        <v>14</v>
      </c>
      <c r="Q76" s="16" t="s">
        <v>14</v>
      </c>
      <c r="R76" s="16" t="s">
        <v>14</v>
      </c>
      <c r="S76" s="21" t="s">
        <v>18</v>
      </c>
      <c r="T76" s="21" t="s">
        <v>18</v>
      </c>
      <c r="U76" s="21" t="s">
        <v>18</v>
      </c>
      <c r="V76" s="21" t="s">
        <v>537</v>
      </c>
      <c r="W76" s="38" t="s">
        <v>14</v>
      </c>
      <c r="X76" s="38" t="s">
        <v>14</v>
      </c>
      <c r="Y76" s="38" t="s">
        <v>14</v>
      </c>
      <c r="Z76" s="38" t="s">
        <v>14</v>
      </c>
      <c r="AA76" s="38" t="s">
        <v>14</v>
      </c>
      <c r="AB76" s="38" t="s">
        <v>14</v>
      </c>
      <c r="AC76" s="45" t="s">
        <v>14</v>
      </c>
      <c r="AD76" s="45" t="s">
        <v>686</v>
      </c>
      <c r="AE76" s="45" t="s">
        <v>14</v>
      </c>
    </row>
    <row r="77" spans="1:31" ht="135" x14ac:dyDescent="0.25">
      <c r="A77" s="6">
        <f t="shared" si="1"/>
        <v>75</v>
      </c>
      <c r="B77" s="6" t="s">
        <v>57</v>
      </c>
      <c r="C77" s="6" t="s">
        <v>119</v>
      </c>
      <c r="D77" s="7" t="s">
        <v>129</v>
      </c>
      <c r="E77" s="6" t="s">
        <v>23</v>
      </c>
      <c r="F77" s="6" t="s">
        <v>14</v>
      </c>
      <c r="G77" s="8" t="s">
        <v>133</v>
      </c>
      <c r="H77" s="8"/>
      <c r="I77" s="9" t="s">
        <v>5</v>
      </c>
      <c r="J77" s="9" t="s">
        <v>62</v>
      </c>
      <c r="K77" s="10" t="s">
        <v>63</v>
      </c>
      <c r="L77" s="10" t="s">
        <v>131</v>
      </c>
      <c r="M77" s="16" t="s">
        <v>14</v>
      </c>
      <c r="N77" s="16" t="s">
        <v>14</v>
      </c>
      <c r="O77" s="16" t="s">
        <v>14</v>
      </c>
      <c r="P77" s="16" t="s">
        <v>14</v>
      </c>
      <c r="Q77" s="16" t="s">
        <v>14</v>
      </c>
      <c r="R77" s="16" t="s">
        <v>14</v>
      </c>
      <c r="S77" s="21" t="s">
        <v>18</v>
      </c>
      <c r="T77" s="21" t="s">
        <v>61</v>
      </c>
      <c r="U77" s="21" t="s">
        <v>61</v>
      </c>
      <c r="V77" s="21" t="s">
        <v>61</v>
      </c>
      <c r="W77" s="38" t="s">
        <v>14</v>
      </c>
      <c r="X77" s="38" t="s">
        <v>14</v>
      </c>
      <c r="Y77" s="36" t="s">
        <v>538</v>
      </c>
      <c r="Z77" s="36" t="s">
        <v>539</v>
      </c>
      <c r="AA77" s="36" t="s">
        <v>441</v>
      </c>
      <c r="AB77" s="38" t="s">
        <v>14</v>
      </c>
      <c r="AC77" s="45" t="s">
        <v>14</v>
      </c>
      <c r="AD77" s="45" t="s">
        <v>686</v>
      </c>
      <c r="AE77" s="45" t="s">
        <v>14</v>
      </c>
    </row>
    <row r="78" spans="1:31" ht="135" x14ac:dyDescent="0.25">
      <c r="A78" s="6">
        <f t="shared" si="1"/>
        <v>76</v>
      </c>
      <c r="B78" s="6" t="s">
        <v>57</v>
      </c>
      <c r="C78" s="6" t="s">
        <v>119</v>
      </c>
      <c r="D78" s="7" t="s">
        <v>129</v>
      </c>
      <c r="E78" s="6" t="s">
        <v>25</v>
      </c>
      <c r="F78" s="6" t="s">
        <v>14</v>
      </c>
      <c r="G78" s="8" t="s">
        <v>134</v>
      </c>
      <c r="H78" s="8"/>
      <c r="I78" s="9" t="s">
        <v>5</v>
      </c>
      <c r="J78" s="9" t="s">
        <v>62</v>
      </c>
      <c r="K78" s="10" t="s">
        <v>63</v>
      </c>
      <c r="L78" s="10" t="s">
        <v>131</v>
      </c>
      <c r="M78" s="16" t="s">
        <v>14</v>
      </c>
      <c r="N78" s="16" t="s">
        <v>14</v>
      </c>
      <c r="O78" s="16" t="s">
        <v>14</v>
      </c>
      <c r="P78" s="16" t="s">
        <v>14</v>
      </c>
      <c r="Q78" s="16" t="s">
        <v>14</v>
      </c>
      <c r="R78" s="16" t="s">
        <v>14</v>
      </c>
      <c r="S78" s="21" t="s">
        <v>61</v>
      </c>
      <c r="T78" s="21" t="s">
        <v>61</v>
      </c>
      <c r="U78" s="21" t="s">
        <v>61</v>
      </c>
      <c r="V78" s="21" t="s">
        <v>61</v>
      </c>
      <c r="W78" s="36" t="s">
        <v>532</v>
      </c>
      <c r="X78" s="36" t="s">
        <v>533</v>
      </c>
      <c r="Y78" s="36" t="s">
        <v>540</v>
      </c>
      <c r="Z78" s="36" t="s">
        <v>541</v>
      </c>
      <c r="AA78" s="36" t="s">
        <v>441</v>
      </c>
      <c r="AB78" s="38" t="s">
        <v>14</v>
      </c>
      <c r="AC78" s="45" t="s">
        <v>14</v>
      </c>
      <c r="AD78" s="45" t="s">
        <v>686</v>
      </c>
      <c r="AE78" s="45" t="s">
        <v>14</v>
      </c>
    </row>
    <row r="79" spans="1:31" ht="135" x14ac:dyDescent="0.25">
      <c r="A79" s="6">
        <f t="shared" si="1"/>
        <v>77</v>
      </c>
      <c r="B79" s="6" t="s">
        <v>57</v>
      </c>
      <c r="C79" s="6" t="s">
        <v>119</v>
      </c>
      <c r="D79" s="7" t="s">
        <v>135</v>
      </c>
      <c r="E79" s="6" t="s">
        <v>16</v>
      </c>
      <c r="F79" s="6" t="s">
        <v>14</v>
      </c>
      <c r="G79" s="8" t="s">
        <v>136</v>
      </c>
      <c r="H79" s="8"/>
      <c r="I79" s="9" t="s">
        <v>5</v>
      </c>
      <c r="J79" s="9" t="s">
        <v>62</v>
      </c>
      <c r="K79" s="10" t="s">
        <v>63</v>
      </c>
      <c r="L79" s="10" t="s">
        <v>139</v>
      </c>
      <c r="M79" s="16" t="s">
        <v>14</v>
      </c>
      <c r="N79" s="16" t="s">
        <v>338</v>
      </c>
      <c r="O79" s="16" t="s">
        <v>14</v>
      </c>
      <c r="P79" s="16" t="s">
        <v>14</v>
      </c>
      <c r="Q79" s="16" t="s">
        <v>14</v>
      </c>
      <c r="R79" s="16" t="s">
        <v>14</v>
      </c>
      <c r="S79" s="21" t="s">
        <v>61</v>
      </c>
      <c r="T79" s="21" t="s">
        <v>61</v>
      </c>
      <c r="U79" s="21" t="s">
        <v>61</v>
      </c>
      <c r="V79" s="21" t="s">
        <v>61</v>
      </c>
      <c r="W79" s="36" t="s">
        <v>542</v>
      </c>
      <c r="X79" s="36" t="s">
        <v>543</v>
      </c>
      <c r="Y79" s="36" t="s">
        <v>544</v>
      </c>
      <c r="Z79" s="36" t="s">
        <v>545</v>
      </c>
      <c r="AA79" s="36" t="s">
        <v>546</v>
      </c>
      <c r="AB79" s="36" t="s">
        <v>547</v>
      </c>
      <c r="AC79" s="45" t="s">
        <v>14</v>
      </c>
      <c r="AD79" s="45" t="s">
        <v>686</v>
      </c>
      <c r="AE79" s="45" t="s">
        <v>686</v>
      </c>
    </row>
    <row r="80" spans="1:31" ht="75" x14ac:dyDescent="0.25">
      <c r="A80" s="6">
        <f t="shared" si="1"/>
        <v>78</v>
      </c>
      <c r="B80" s="6" t="s">
        <v>57</v>
      </c>
      <c r="C80" s="6" t="s">
        <v>119</v>
      </c>
      <c r="D80" s="7" t="s">
        <v>135</v>
      </c>
      <c r="E80" s="6" t="s">
        <v>21</v>
      </c>
      <c r="F80" s="6" t="s">
        <v>14</v>
      </c>
      <c r="G80" s="8" t="s">
        <v>137</v>
      </c>
      <c r="H80" s="8"/>
      <c r="I80" s="9" t="s">
        <v>5</v>
      </c>
      <c r="J80" s="9" t="s">
        <v>62</v>
      </c>
      <c r="K80" s="10" t="s">
        <v>63</v>
      </c>
      <c r="L80" s="10" t="s">
        <v>139</v>
      </c>
      <c r="M80" s="16" t="s">
        <v>14</v>
      </c>
      <c r="N80" s="16" t="s">
        <v>14</v>
      </c>
      <c r="O80" s="16" t="s">
        <v>14</v>
      </c>
      <c r="P80" s="16" t="s">
        <v>14</v>
      </c>
      <c r="Q80" s="16" t="s">
        <v>14</v>
      </c>
      <c r="R80" s="16" t="s">
        <v>14</v>
      </c>
      <c r="S80" s="21" t="s">
        <v>18</v>
      </c>
      <c r="T80" s="21" t="s">
        <v>18</v>
      </c>
      <c r="U80" s="21" t="s">
        <v>18</v>
      </c>
      <c r="V80" s="21" t="s">
        <v>61</v>
      </c>
      <c r="W80" s="38" t="s">
        <v>14</v>
      </c>
      <c r="X80" s="38" t="s">
        <v>14</v>
      </c>
      <c r="Y80" s="38" t="s">
        <v>14</v>
      </c>
      <c r="Z80" s="38" t="s">
        <v>14</v>
      </c>
      <c r="AA80" s="38" t="s">
        <v>14</v>
      </c>
      <c r="AB80" s="36" t="s">
        <v>691</v>
      </c>
      <c r="AC80" s="45" t="s">
        <v>14</v>
      </c>
      <c r="AD80" s="45" t="s">
        <v>686</v>
      </c>
      <c r="AE80" s="45" t="s">
        <v>14</v>
      </c>
    </row>
    <row r="81" spans="1:31" ht="135" x14ac:dyDescent="0.25">
      <c r="A81" s="6">
        <f t="shared" si="1"/>
        <v>79</v>
      </c>
      <c r="B81" s="6" t="s">
        <v>57</v>
      </c>
      <c r="C81" s="6" t="s">
        <v>119</v>
      </c>
      <c r="D81" s="7" t="s">
        <v>135</v>
      </c>
      <c r="E81" s="6" t="s">
        <v>23</v>
      </c>
      <c r="F81" s="6" t="s">
        <v>14</v>
      </c>
      <c r="G81" s="8" t="s">
        <v>138</v>
      </c>
      <c r="H81" s="8"/>
      <c r="I81" s="9" t="s">
        <v>5</v>
      </c>
      <c r="J81" s="9" t="s">
        <v>62</v>
      </c>
      <c r="K81" s="10" t="s">
        <v>63</v>
      </c>
      <c r="L81" s="10" t="s">
        <v>139</v>
      </c>
      <c r="M81" s="16" t="s">
        <v>14</v>
      </c>
      <c r="N81" s="16" t="s">
        <v>14</v>
      </c>
      <c r="O81" s="16" t="s">
        <v>14</v>
      </c>
      <c r="P81" s="16" t="s">
        <v>14</v>
      </c>
      <c r="Q81" s="16" t="s">
        <v>14</v>
      </c>
      <c r="R81" s="16" t="s">
        <v>14</v>
      </c>
      <c r="S81" s="21" t="s">
        <v>18</v>
      </c>
      <c r="T81" s="21" t="s">
        <v>61</v>
      </c>
      <c r="U81" s="21" t="s">
        <v>61</v>
      </c>
      <c r="V81" s="21" t="s">
        <v>18</v>
      </c>
      <c r="W81" s="38" t="s">
        <v>14</v>
      </c>
      <c r="X81" s="38" t="s">
        <v>14</v>
      </c>
      <c r="Y81" s="36" t="s">
        <v>706</v>
      </c>
      <c r="Z81" s="36" t="s">
        <v>539</v>
      </c>
      <c r="AA81" s="36" t="s">
        <v>548</v>
      </c>
      <c r="AB81" s="38" t="s">
        <v>14</v>
      </c>
      <c r="AC81" s="45" t="s">
        <v>14</v>
      </c>
      <c r="AD81" s="45" t="s">
        <v>686</v>
      </c>
      <c r="AE81" s="45" t="s">
        <v>14</v>
      </c>
    </row>
    <row r="82" spans="1:31" ht="150" x14ac:dyDescent="0.25">
      <c r="A82" s="6">
        <f t="shared" si="1"/>
        <v>80</v>
      </c>
      <c r="B82" s="6" t="s">
        <v>57</v>
      </c>
      <c r="C82" s="6" t="s">
        <v>119</v>
      </c>
      <c r="D82" s="7" t="s">
        <v>140</v>
      </c>
      <c r="E82" s="6" t="s">
        <v>14</v>
      </c>
      <c r="F82" s="6" t="s">
        <v>14</v>
      </c>
      <c r="G82" s="8" t="s">
        <v>141</v>
      </c>
      <c r="H82" s="8"/>
      <c r="I82" s="9" t="s">
        <v>5</v>
      </c>
      <c r="J82" s="9" t="s">
        <v>62</v>
      </c>
      <c r="K82" s="10" t="s">
        <v>63</v>
      </c>
      <c r="L82" s="10" t="s">
        <v>142</v>
      </c>
      <c r="M82" s="16" t="s">
        <v>14</v>
      </c>
      <c r="N82" s="16" t="s">
        <v>338</v>
      </c>
      <c r="O82" s="16" t="s">
        <v>14</v>
      </c>
      <c r="P82" s="16" t="s">
        <v>14</v>
      </c>
      <c r="Q82" s="16" t="s">
        <v>14</v>
      </c>
      <c r="R82" s="16" t="s">
        <v>14</v>
      </c>
      <c r="S82" s="21" t="s">
        <v>61</v>
      </c>
      <c r="T82" s="21" t="s">
        <v>61</v>
      </c>
      <c r="U82" s="21" t="s">
        <v>61</v>
      </c>
      <c r="V82" s="21" t="s">
        <v>61</v>
      </c>
      <c r="W82" s="36" t="s">
        <v>549</v>
      </c>
      <c r="X82" s="36" t="s">
        <v>550</v>
      </c>
      <c r="Y82" s="36" t="s">
        <v>551</v>
      </c>
      <c r="Z82" s="36" t="s">
        <v>552</v>
      </c>
      <c r="AA82" s="36" t="s">
        <v>553</v>
      </c>
      <c r="AB82" s="34" t="s">
        <v>14</v>
      </c>
      <c r="AC82" s="45" t="s">
        <v>14</v>
      </c>
      <c r="AD82" s="45" t="s">
        <v>686</v>
      </c>
      <c r="AE82" s="45" t="s">
        <v>686</v>
      </c>
    </row>
    <row r="83" spans="1:31" ht="120" x14ac:dyDescent="0.25">
      <c r="A83" s="6">
        <f t="shared" si="1"/>
        <v>81</v>
      </c>
      <c r="B83" s="6" t="s">
        <v>57</v>
      </c>
      <c r="C83" s="6" t="s">
        <v>119</v>
      </c>
      <c r="D83" s="7" t="s">
        <v>143</v>
      </c>
      <c r="E83" s="6" t="s">
        <v>14</v>
      </c>
      <c r="F83" s="6" t="s">
        <v>14</v>
      </c>
      <c r="G83" s="8" t="s">
        <v>144</v>
      </c>
      <c r="H83" s="8"/>
      <c r="I83" s="9" t="s">
        <v>5</v>
      </c>
      <c r="J83" s="9" t="s">
        <v>62</v>
      </c>
      <c r="K83" s="10" t="s">
        <v>63</v>
      </c>
      <c r="L83" s="10" t="s">
        <v>145</v>
      </c>
      <c r="M83" s="16" t="s">
        <v>14</v>
      </c>
      <c r="N83" s="16" t="s">
        <v>14</v>
      </c>
      <c r="O83" s="16" t="s">
        <v>14</v>
      </c>
      <c r="P83" s="16" t="s">
        <v>14</v>
      </c>
      <c r="Q83" s="16" t="s">
        <v>14</v>
      </c>
      <c r="R83" s="16" t="s">
        <v>14</v>
      </c>
      <c r="S83" s="21" t="s">
        <v>61</v>
      </c>
      <c r="T83" s="21" t="s">
        <v>61</v>
      </c>
      <c r="U83" s="21" t="s">
        <v>61</v>
      </c>
      <c r="V83" s="21" t="s">
        <v>18</v>
      </c>
      <c r="W83" s="36" t="s">
        <v>554</v>
      </c>
      <c r="X83" s="36" t="s">
        <v>550</v>
      </c>
      <c r="Y83" s="36" t="s">
        <v>555</v>
      </c>
      <c r="Z83" s="36" t="s">
        <v>556</v>
      </c>
      <c r="AA83" s="36" t="s">
        <v>557</v>
      </c>
      <c r="AB83" s="34" t="s">
        <v>14</v>
      </c>
      <c r="AC83" s="45" t="s">
        <v>14</v>
      </c>
      <c r="AD83" s="45" t="s">
        <v>686</v>
      </c>
      <c r="AE83" s="45" t="s">
        <v>686</v>
      </c>
    </row>
    <row r="84" spans="1:31" ht="90" x14ac:dyDescent="0.25">
      <c r="A84" s="6">
        <f t="shared" si="1"/>
        <v>82</v>
      </c>
      <c r="B84" s="6" t="s">
        <v>57</v>
      </c>
      <c r="C84" s="6" t="s">
        <v>119</v>
      </c>
      <c r="D84" s="7" t="s">
        <v>146</v>
      </c>
      <c r="E84" s="6" t="s">
        <v>16</v>
      </c>
      <c r="F84" s="6" t="s">
        <v>47</v>
      </c>
      <c r="G84" s="8" t="s">
        <v>147</v>
      </c>
      <c r="H84" s="8"/>
      <c r="I84" s="9" t="s">
        <v>5</v>
      </c>
      <c r="J84" s="9" t="s">
        <v>62</v>
      </c>
      <c r="K84" s="10" t="s">
        <v>63</v>
      </c>
      <c r="L84" s="10" t="s">
        <v>148</v>
      </c>
      <c r="M84" s="16" t="s">
        <v>14</v>
      </c>
      <c r="N84" s="16" t="s">
        <v>14</v>
      </c>
      <c r="O84" s="16" t="s">
        <v>14</v>
      </c>
      <c r="P84" s="16" t="s">
        <v>14</v>
      </c>
      <c r="Q84" s="16" t="s">
        <v>14</v>
      </c>
      <c r="R84" s="16" t="s">
        <v>14</v>
      </c>
      <c r="S84" s="21" t="s">
        <v>61</v>
      </c>
      <c r="T84" s="21" t="s">
        <v>61</v>
      </c>
      <c r="U84" s="21" t="s">
        <v>61</v>
      </c>
      <c r="V84" s="21" t="s">
        <v>18</v>
      </c>
      <c r="W84" s="36" t="s">
        <v>554</v>
      </c>
      <c r="X84" s="36" t="s">
        <v>550</v>
      </c>
      <c r="Y84" s="36" t="s">
        <v>558</v>
      </c>
      <c r="Z84" s="36" t="s">
        <v>559</v>
      </c>
      <c r="AA84" s="36" t="s">
        <v>560</v>
      </c>
      <c r="AB84" s="34" t="s">
        <v>14</v>
      </c>
      <c r="AC84" s="45" t="s">
        <v>14</v>
      </c>
      <c r="AD84" s="45" t="s">
        <v>686</v>
      </c>
      <c r="AE84" s="45" t="s">
        <v>14</v>
      </c>
    </row>
    <row r="85" spans="1:31" ht="180" x14ac:dyDescent="0.25">
      <c r="A85" s="6">
        <f t="shared" si="1"/>
        <v>83</v>
      </c>
      <c r="B85" s="6" t="s">
        <v>57</v>
      </c>
      <c r="C85" s="6" t="s">
        <v>119</v>
      </c>
      <c r="D85" s="7" t="s">
        <v>146</v>
      </c>
      <c r="E85" s="6" t="s">
        <v>16</v>
      </c>
      <c r="F85" s="6" t="s">
        <v>77</v>
      </c>
      <c r="G85" s="8" t="s">
        <v>149</v>
      </c>
      <c r="H85" s="8"/>
      <c r="I85" s="9" t="s">
        <v>5</v>
      </c>
      <c r="J85" s="9" t="s">
        <v>62</v>
      </c>
      <c r="K85" s="10" t="s">
        <v>63</v>
      </c>
      <c r="L85" s="10" t="s">
        <v>148</v>
      </c>
      <c r="M85" s="16" t="s">
        <v>14</v>
      </c>
      <c r="N85" s="16" t="s">
        <v>14</v>
      </c>
      <c r="O85" s="16" t="s">
        <v>14</v>
      </c>
      <c r="P85" s="16" t="s">
        <v>14</v>
      </c>
      <c r="Q85" s="16" t="s">
        <v>14</v>
      </c>
      <c r="R85" s="16" t="s">
        <v>14</v>
      </c>
      <c r="S85" s="21" t="s">
        <v>61</v>
      </c>
      <c r="T85" s="21" t="s">
        <v>61</v>
      </c>
      <c r="U85" s="21" t="s">
        <v>61</v>
      </c>
      <c r="V85" s="21" t="s">
        <v>18</v>
      </c>
      <c r="W85" s="36" t="s">
        <v>554</v>
      </c>
      <c r="X85" s="36" t="s">
        <v>550</v>
      </c>
      <c r="Y85" s="36" t="s">
        <v>561</v>
      </c>
      <c r="Z85" s="36" t="s">
        <v>562</v>
      </c>
      <c r="AA85" s="36" t="s">
        <v>563</v>
      </c>
      <c r="AB85" s="34" t="s">
        <v>14</v>
      </c>
      <c r="AC85" s="45" t="s">
        <v>14</v>
      </c>
      <c r="AD85" s="45" t="s">
        <v>686</v>
      </c>
      <c r="AE85" s="45" t="s">
        <v>14</v>
      </c>
    </row>
    <row r="86" spans="1:31" ht="180" x14ac:dyDescent="0.25">
      <c r="A86" s="6">
        <f t="shared" si="1"/>
        <v>84</v>
      </c>
      <c r="B86" s="6" t="s">
        <v>57</v>
      </c>
      <c r="C86" s="6" t="s">
        <v>119</v>
      </c>
      <c r="D86" s="7" t="s">
        <v>146</v>
      </c>
      <c r="E86" s="6" t="s">
        <v>21</v>
      </c>
      <c r="F86" s="6" t="s">
        <v>14</v>
      </c>
      <c r="G86" s="8" t="s">
        <v>150</v>
      </c>
      <c r="H86" s="8"/>
      <c r="I86" s="9" t="s">
        <v>5</v>
      </c>
      <c r="J86" s="9" t="s">
        <v>62</v>
      </c>
      <c r="K86" s="10" t="s">
        <v>63</v>
      </c>
      <c r="L86" s="10" t="s">
        <v>148</v>
      </c>
      <c r="M86" s="16" t="s">
        <v>14</v>
      </c>
      <c r="N86" s="16" t="s">
        <v>14</v>
      </c>
      <c r="O86" s="16" t="s">
        <v>14</v>
      </c>
      <c r="P86" s="16" t="s">
        <v>14</v>
      </c>
      <c r="Q86" s="16" t="s">
        <v>14</v>
      </c>
      <c r="R86" s="16" t="s">
        <v>14</v>
      </c>
      <c r="S86" s="21" t="s">
        <v>61</v>
      </c>
      <c r="T86" s="21" t="s">
        <v>61</v>
      </c>
      <c r="U86" s="21" t="s">
        <v>61</v>
      </c>
      <c r="V86" s="21" t="s">
        <v>18</v>
      </c>
      <c r="W86" s="36" t="s">
        <v>554</v>
      </c>
      <c r="X86" s="36" t="s">
        <v>550</v>
      </c>
      <c r="Y86" s="36" t="s">
        <v>564</v>
      </c>
      <c r="Z86" s="36" t="s">
        <v>562</v>
      </c>
      <c r="AA86" s="36" t="s">
        <v>563</v>
      </c>
      <c r="AB86" s="34" t="s">
        <v>14</v>
      </c>
      <c r="AC86" s="45" t="s">
        <v>14</v>
      </c>
      <c r="AD86" s="45" t="s">
        <v>686</v>
      </c>
      <c r="AE86" s="45" t="s">
        <v>686</v>
      </c>
    </row>
    <row r="87" spans="1:31" ht="180" x14ac:dyDescent="0.25">
      <c r="A87" s="6">
        <f t="shared" si="1"/>
        <v>85</v>
      </c>
      <c r="B87" s="6" t="s">
        <v>57</v>
      </c>
      <c r="C87" s="6" t="s">
        <v>119</v>
      </c>
      <c r="D87" s="7" t="s">
        <v>146</v>
      </c>
      <c r="E87" s="6" t="s">
        <v>23</v>
      </c>
      <c r="F87" s="6" t="s">
        <v>14</v>
      </c>
      <c r="G87" s="8" t="s">
        <v>151</v>
      </c>
      <c r="H87" s="8"/>
      <c r="I87" s="9" t="s">
        <v>5</v>
      </c>
      <c r="J87" s="9" t="s">
        <v>62</v>
      </c>
      <c r="K87" s="10" t="s">
        <v>63</v>
      </c>
      <c r="L87" s="10" t="s">
        <v>148</v>
      </c>
      <c r="M87" s="16" t="s">
        <v>14</v>
      </c>
      <c r="N87" s="16" t="s">
        <v>338</v>
      </c>
      <c r="O87" s="16" t="s">
        <v>14</v>
      </c>
      <c r="P87" s="16" t="s">
        <v>14</v>
      </c>
      <c r="Q87" s="16" t="s">
        <v>14</v>
      </c>
      <c r="R87" s="16" t="s">
        <v>14</v>
      </c>
      <c r="S87" s="21" t="s">
        <v>61</v>
      </c>
      <c r="T87" s="21" t="s">
        <v>61</v>
      </c>
      <c r="U87" s="21" t="s">
        <v>61</v>
      </c>
      <c r="V87" s="21" t="s">
        <v>61</v>
      </c>
      <c r="W87" s="36" t="s">
        <v>554</v>
      </c>
      <c r="X87" s="36" t="s">
        <v>550</v>
      </c>
      <c r="Y87" s="36" t="s">
        <v>565</v>
      </c>
      <c r="Z87" s="36" t="s">
        <v>562</v>
      </c>
      <c r="AA87" s="36" t="s">
        <v>566</v>
      </c>
      <c r="AB87" s="35" t="s">
        <v>567</v>
      </c>
      <c r="AC87" s="45" t="s">
        <v>14</v>
      </c>
      <c r="AD87" s="45" t="s">
        <v>686</v>
      </c>
      <c r="AE87" s="45" t="s">
        <v>14</v>
      </c>
    </row>
    <row r="88" spans="1:31" ht="45" x14ac:dyDescent="0.25">
      <c r="A88" s="6">
        <f t="shared" si="1"/>
        <v>86</v>
      </c>
      <c r="B88" s="6" t="s">
        <v>57</v>
      </c>
      <c r="C88" s="6" t="s">
        <v>119</v>
      </c>
      <c r="D88" s="7" t="s">
        <v>146</v>
      </c>
      <c r="E88" s="6" t="s">
        <v>25</v>
      </c>
      <c r="F88" s="6" t="s">
        <v>14</v>
      </c>
      <c r="G88" s="8" t="s">
        <v>152</v>
      </c>
      <c r="H88" s="8"/>
      <c r="I88" s="9" t="s">
        <v>5</v>
      </c>
      <c r="J88" s="9" t="s">
        <v>62</v>
      </c>
      <c r="K88" s="10" t="s">
        <v>63</v>
      </c>
      <c r="L88" s="10" t="s">
        <v>148</v>
      </c>
      <c r="M88" s="16" t="s">
        <v>14</v>
      </c>
      <c r="N88" s="16" t="s">
        <v>14</v>
      </c>
      <c r="O88" s="16" t="s">
        <v>14</v>
      </c>
      <c r="P88" s="16" t="s">
        <v>14</v>
      </c>
      <c r="Q88" s="16" t="s">
        <v>14</v>
      </c>
      <c r="R88" s="16" t="s">
        <v>14</v>
      </c>
      <c r="S88" s="21" t="s">
        <v>18</v>
      </c>
      <c r="T88" s="21" t="s">
        <v>18</v>
      </c>
      <c r="U88" s="21" t="s">
        <v>18</v>
      </c>
      <c r="V88" s="21" t="s">
        <v>61</v>
      </c>
      <c r="W88" s="38" t="s">
        <v>14</v>
      </c>
      <c r="X88" s="38" t="s">
        <v>14</v>
      </c>
      <c r="Y88" s="38" t="s">
        <v>14</v>
      </c>
      <c r="Z88" s="38" t="s">
        <v>14</v>
      </c>
      <c r="AA88" s="34" t="s">
        <v>14</v>
      </c>
      <c r="AB88" s="35" t="s">
        <v>568</v>
      </c>
      <c r="AC88" s="45" t="s">
        <v>14</v>
      </c>
      <c r="AD88" s="45" t="s">
        <v>14</v>
      </c>
      <c r="AE88" s="45" t="s">
        <v>14</v>
      </c>
    </row>
    <row r="89" spans="1:31" ht="45" x14ac:dyDescent="0.25">
      <c r="A89" s="6">
        <f t="shared" si="1"/>
        <v>87</v>
      </c>
      <c r="B89" s="6" t="s">
        <v>57</v>
      </c>
      <c r="C89" s="6" t="s">
        <v>119</v>
      </c>
      <c r="D89" s="7" t="s">
        <v>153</v>
      </c>
      <c r="E89" s="6" t="s">
        <v>14</v>
      </c>
      <c r="F89" s="6" t="s">
        <v>14</v>
      </c>
      <c r="G89" s="8" t="s">
        <v>154</v>
      </c>
      <c r="H89" s="8"/>
      <c r="I89" s="9" t="s">
        <v>5</v>
      </c>
      <c r="J89" s="9" t="s">
        <v>62</v>
      </c>
      <c r="K89" s="10" t="s">
        <v>63</v>
      </c>
      <c r="L89" s="10" t="s">
        <v>155</v>
      </c>
      <c r="M89" s="16" t="s">
        <v>14</v>
      </c>
      <c r="N89" s="16" t="s">
        <v>14</v>
      </c>
      <c r="O89" s="16" t="s">
        <v>14</v>
      </c>
      <c r="P89" s="16" t="s">
        <v>14</v>
      </c>
      <c r="Q89" s="16" t="s">
        <v>14</v>
      </c>
      <c r="R89" s="16" t="s">
        <v>14</v>
      </c>
      <c r="S89" s="21" t="s">
        <v>18</v>
      </c>
      <c r="T89" s="21" t="s">
        <v>61</v>
      </c>
      <c r="U89" s="21" t="s">
        <v>18</v>
      </c>
      <c r="V89" s="21" t="s">
        <v>61</v>
      </c>
      <c r="W89" s="38" t="s">
        <v>14</v>
      </c>
      <c r="X89" s="38" t="s">
        <v>14</v>
      </c>
      <c r="Y89" s="36" t="s">
        <v>569</v>
      </c>
      <c r="Z89" s="36" t="s">
        <v>570</v>
      </c>
      <c r="AA89" s="34" t="s">
        <v>14</v>
      </c>
      <c r="AB89" s="35" t="s">
        <v>571</v>
      </c>
      <c r="AC89" s="45" t="s">
        <v>14</v>
      </c>
      <c r="AD89" s="45" t="s">
        <v>14</v>
      </c>
      <c r="AE89" s="45" t="s">
        <v>14</v>
      </c>
    </row>
    <row r="90" spans="1:31" ht="105" x14ac:dyDescent="0.25">
      <c r="A90" s="6">
        <f t="shared" si="1"/>
        <v>88</v>
      </c>
      <c r="B90" s="6" t="s">
        <v>57</v>
      </c>
      <c r="C90" s="6" t="s">
        <v>119</v>
      </c>
      <c r="D90" s="7" t="s">
        <v>153</v>
      </c>
      <c r="E90" s="6" t="s">
        <v>16</v>
      </c>
      <c r="F90" s="6" t="s">
        <v>14</v>
      </c>
      <c r="G90" s="8" t="s">
        <v>156</v>
      </c>
      <c r="H90" s="11" t="s">
        <v>910</v>
      </c>
      <c r="I90" s="9" t="s">
        <v>5</v>
      </c>
      <c r="J90" s="9" t="s">
        <v>62</v>
      </c>
      <c r="K90" s="10" t="s">
        <v>63</v>
      </c>
      <c r="L90" s="10" t="s">
        <v>155</v>
      </c>
      <c r="M90" s="16" t="s">
        <v>14</v>
      </c>
      <c r="N90" s="16" t="s">
        <v>338</v>
      </c>
      <c r="O90" s="16" t="s">
        <v>14</v>
      </c>
      <c r="P90" s="16" t="s">
        <v>14</v>
      </c>
      <c r="Q90" s="16" t="s">
        <v>14</v>
      </c>
      <c r="R90" s="16" t="s">
        <v>14</v>
      </c>
      <c r="S90" s="21" t="s">
        <v>61</v>
      </c>
      <c r="T90" s="21" t="s">
        <v>61</v>
      </c>
      <c r="U90" s="21" t="s">
        <v>61</v>
      </c>
      <c r="V90" s="21" t="s">
        <v>61</v>
      </c>
      <c r="W90" s="36" t="s">
        <v>554</v>
      </c>
      <c r="X90" s="36" t="s">
        <v>550</v>
      </c>
      <c r="Y90" s="36" t="s">
        <v>572</v>
      </c>
      <c r="Z90" s="36" t="s">
        <v>573</v>
      </c>
      <c r="AA90" s="36" t="s">
        <v>441</v>
      </c>
      <c r="AB90" s="35" t="s">
        <v>574</v>
      </c>
      <c r="AC90" s="45" t="s">
        <v>14</v>
      </c>
      <c r="AD90" s="45" t="s">
        <v>686</v>
      </c>
      <c r="AE90" s="45" t="s">
        <v>686</v>
      </c>
    </row>
    <row r="91" spans="1:31" ht="60" x14ac:dyDescent="0.25">
      <c r="A91" s="6">
        <f t="shared" si="1"/>
        <v>89</v>
      </c>
      <c r="B91" s="6" t="s">
        <v>57</v>
      </c>
      <c r="C91" s="6" t="s">
        <v>119</v>
      </c>
      <c r="D91" s="7" t="s">
        <v>153</v>
      </c>
      <c r="E91" s="6" t="s">
        <v>21</v>
      </c>
      <c r="F91" s="6" t="s">
        <v>14</v>
      </c>
      <c r="G91" s="8" t="s">
        <v>158</v>
      </c>
      <c r="H91" s="11" t="s">
        <v>911</v>
      </c>
      <c r="I91" s="9" t="s">
        <v>5</v>
      </c>
      <c r="J91" s="9" t="s">
        <v>62</v>
      </c>
      <c r="K91" s="10" t="s">
        <v>63</v>
      </c>
      <c r="L91" s="10" t="s">
        <v>155</v>
      </c>
      <c r="M91" s="16" t="s">
        <v>14</v>
      </c>
      <c r="N91" s="16" t="s">
        <v>336</v>
      </c>
      <c r="O91" s="16" t="s">
        <v>14</v>
      </c>
      <c r="P91" s="16" t="s">
        <v>14</v>
      </c>
      <c r="Q91" s="16" t="s">
        <v>14</v>
      </c>
      <c r="R91" s="16" t="s">
        <v>14</v>
      </c>
      <c r="S91" s="21" t="s">
        <v>350</v>
      </c>
      <c r="T91" s="21" t="s">
        <v>350</v>
      </c>
      <c r="U91" s="21" t="s">
        <v>350</v>
      </c>
      <c r="V91" s="21" t="s">
        <v>61</v>
      </c>
      <c r="W91" s="21" t="s">
        <v>350</v>
      </c>
      <c r="X91" s="21" t="s">
        <v>350</v>
      </c>
      <c r="Y91" s="21" t="s">
        <v>350</v>
      </c>
      <c r="Z91" s="21" t="s">
        <v>350</v>
      </c>
      <c r="AA91" s="21" t="s">
        <v>350</v>
      </c>
      <c r="AB91" s="35" t="s">
        <v>474</v>
      </c>
      <c r="AC91" s="45" t="s">
        <v>350</v>
      </c>
      <c r="AD91" s="45" t="s">
        <v>350</v>
      </c>
      <c r="AE91" s="45" t="s">
        <v>350</v>
      </c>
    </row>
    <row r="92" spans="1:31" ht="45" x14ac:dyDescent="0.25">
      <c r="A92" s="6">
        <f t="shared" si="1"/>
        <v>90</v>
      </c>
      <c r="B92" s="6" t="s">
        <v>57</v>
      </c>
      <c r="C92" s="6" t="s">
        <v>119</v>
      </c>
      <c r="D92" s="7" t="s">
        <v>153</v>
      </c>
      <c r="E92" s="6" t="s">
        <v>23</v>
      </c>
      <c r="F92" s="6" t="s">
        <v>14</v>
      </c>
      <c r="G92" s="8" t="s">
        <v>160</v>
      </c>
      <c r="H92" s="11" t="s">
        <v>912</v>
      </c>
      <c r="I92" s="9" t="s">
        <v>5</v>
      </c>
      <c r="J92" s="9" t="s">
        <v>62</v>
      </c>
      <c r="K92" s="10" t="s">
        <v>63</v>
      </c>
      <c r="L92" s="10" t="s">
        <v>155</v>
      </c>
      <c r="M92" s="16" t="s">
        <v>14</v>
      </c>
      <c r="N92" s="16" t="s">
        <v>14</v>
      </c>
      <c r="O92" s="16" t="s">
        <v>14</v>
      </c>
      <c r="P92" s="16" t="s">
        <v>14</v>
      </c>
      <c r="Q92" s="16" t="s">
        <v>14</v>
      </c>
      <c r="R92" s="16" t="s">
        <v>828</v>
      </c>
      <c r="S92" s="21" t="s">
        <v>350</v>
      </c>
      <c r="T92" s="21" t="s">
        <v>350</v>
      </c>
      <c r="U92" s="21" t="s">
        <v>350</v>
      </c>
      <c r="V92" s="21" t="s">
        <v>61</v>
      </c>
      <c r="W92" s="21" t="s">
        <v>350</v>
      </c>
      <c r="X92" s="21" t="s">
        <v>350</v>
      </c>
      <c r="Y92" s="21" t="s">
        <v>350</v>
      </c>
      <c r="Z92" s="21" t="s">
        <v>350</v>
      </c>
      <c r="AA92" s="21" t="s">
        <v>350</v>
      </c>
      <c r="AB92" s="35" t="s">
        <v>475</v>
      </c>
      <c r="AC92" s="45" t="s">
        <v>350</v>
      </c>
      <c r="AD92" s="45" t="s">
        <v>350</v>
      </c>
      <c r="AE92" s="45" t="s">
        <v>350</v>
      </c>
    </row>
    <row r="93" spans="1:31" ht="135" x14ac:dyDescent="0.25">
      <c r="A93" s="6">
        <f t="shared" si="1"/>
        <v>91</v>
      </c>
      <c r="B93" s="6" t="s">
        <v>57</v>
      </c>
      <c r="C93" s="6" t="s">
        <v>119</v>
      </c>
      <c r="D93" s="7" t="s">
        <v>153</v>
      </c>
      <c r="E93" s="6" t="s">
        <v>25</v>
      </c>
      <c r="F93" s="6" t="s">
        <v>47</v>
      </c>
      <c r="G93" s="8" t="s">
        <v>162</v>
      </c>
      <c r="H93" s="8"/>
      <c r="I93" s="9" t="s">
        <v>5</v>
      </c>
      <c r="J93" s="9" t="s">
        <v>62</v>
      </c>
      <c r="K93" s="10" t="s">
        <v>63</v>
      </c>
      <c r="L93" s="10" t="s">
        <v>155</v>
      </c>
      <c r="M93" s="16" t="s">
        <v>14</v>
      </c>
      <c r="N93" s="16" t="s">
        <v>14</v>
      </c>
      <c r="O93" s="16" t="s">
        <v>14</v>
      </c>
      <c r="P93" s="16" t="s">
        <v>14</v>
      </c>
      <c r="Q93" s="16" t="s">
        <v>14</v>
      </c>
      <c r="R93" s="16" t="s">
        <v>14</v>
      </c>
      <c r="S93" s="21" t="s">
        <v>61</v>
      </c>
      <c r="T93" s="21" t="s">
        <v>61</v>
      </c>
      <c r="U93" s="21" t="s">
        <v>61</v>
      </c>
      <c r="V93" s="21" t="s">
        <v>18</v>
      </c>
      <c r="W93" s="36" t="s">
        <v>554</v>
      </c>
      <c r="X93" s="36" t="s">
        <v>575</v>
      </c>
      <c r="Y93" s="36" t="s">
        <v>576</v>
      </c>
      <c r="Z93" s="36" t="s">
        <v>692</v>
      </c>
      <c r="AA93" s="36" t="s">
        <v>441</v>
      </c>
      <c r="AB93" s="38" t="s">
        <v>14</v>
      </c>
      <c r="AC93" s="45" t="s">
        <v>14</v>
      </c>
      <c r="AD93" s="45" t="s">
        <v>686</v>
      </c>
      <c r="AE93" s="45" t="s">
        <v>14</v>
      </c>
    </row>
    <row r="94" spans="1:31" ht="45" x14ac:dyDescent="0.25">
      <c r="A94" s="6">
        <f t="shared" si="1"/>
        <v>92</v>
      </c>
      <c r="B94" s="6" t="s">
        <v>57</v>
      </c>
      <c r="C94" s="6" t="s">
        <v>119</v>
      </c>
      <c r="D94" s="7" t="s">
        <v>153</v>
      </c>
      <c r="E94" s="6" t="s">
        <v>25</v>
      </c>
      <c r="F94" s="6" t="s">
        <v>77</v>
      </c>
      <c r="G94" s="8" t="s">
        <v>163</v>
      </c>
      <c r="H94" s="8"/>
      <c r="I94" s="9" t="s">
        <v>5</v>
      </c>
      <c r="J94" s="9" t="s">
        <v>62</v>
      </c>
      <c r="K94" s="10" t="s">
        <v>63</v>
      </c>
      <c r="L94" s="10" t="s">
        <v>155</v>
      </c>
      <c r="M94" s="16" t="s">
        <v>14</v>
      </c>
      <c r="N94" s="16" t="s">
        <v>14</v>
      </c>
      <c r="O94" s="16" t="s">
        <v>14</v>
      </c>
      <c r="P94" s="16" t="s">
        <v>14</v>
      </c>
      <c r="Q94" s="16" t="s">
        <v>14</v>
      </c>
      <c r="R94" s="16" t="s">
        <v>14</v>
      </c>
      <c r="S94" s="21" t="s">
        <v>18</v>
      </c>
      <c r="T94" s="21" t="s">
        <v>18</v>
      </c>
      <c r="U94" s="21" t="s">
        <v>18</v>
      </c>
      <c r="V94" s="21" t="s">
        <v>61</v>
      </c>
      <c r="W94" s="38" t="s">
        <v>14</v>
      </c>
      <c r="X94" s="38" t="s">
        <v>14</v>
      </c>
      <c r="Y94" s="38" t="s">
        <v>14</v>
      </c>
      <c r="Z94" s="38" t="s">
        <v>14</v>
      </c>
      <c r="AA94" s="38" t="s">
        <v>14</v>
      </c>
      <c r="AB94" s="35" t="s">
        <v>577</v>
      </c>
      <c r="AC94" s="45" t="s">
        <v>14</v>
      </c>
      <c r="AD94" s="45" t="s">
        <v>686</v>
      </c>
      <c r="AE94" s="45" t="s">
        <v>14</v>
      </c>
    </row>
    <row r="95" spans="1:31" ht="60" x14ac:dyDescent="0.25">
      <c r="A95" s="6">
        <f t="shared" si="1"/>
        <v>93</v>
      </c>
      <c r="B95" s="6" t="s">
        <v>57</v>
      </c>
      <c r="C95" s="6" t="s">
        <v>119</v>
      </c>
      <c r="D95" s="7" t="s">
        <v>153</v>
      </c>
      <c r="E95" s="6" t="s">
        <v>27</v>
      </c>
      <c r="F95" s="6" t="s">
        <v>47</v>
      </c>
      <c r="G95" s="8" t="s">
        <v>164</v>
      </c>
      <c r="H95" s="8"/>
      <c r="I95" s="9" t="s">
        <v>5</v>
      </c>
      <c r="J95" s="9" t="s">
        <v>62</v>
      </c>
      <c r="K95" s="10" t="s">
        <v>63</v>
      </c>
      <c r="L95" s="10" t="s">
        <v>155</v>
      </c>
      <c r="M95" s="16" t="s">
        <v>14</v>
      </c>
      <c r="N95" s="16" t="s">
        <v>339</v>
      </c>
      <c r="O95" s="16" t="s">
        <v>14</v>
      </c>
      <c r="P95" s="16" t="s">
        <v>14</v>
      </c>
      <c r="Q95" s="16" t="s">
        <v>14</v>
      </c>
      <c r="R95" s="16" t="s">
        <v>14</v>
      </c>
      <c r="S95" s="21" t="s">
        <v>350</v>
      </c>
      <c r="T95" s="21" t="s">
        <v>350</v>
      </c>
      <c r="U95" s="21" t="s">
        <v>350</v>
      </c>
      <c r="V95" s="21" t="s">
        <v>61</v>
      </c>
      <c r="W95" s="21" t="s">
        <v>350</v>
      </c>
      <c r="X95" s="21" t="s">
        <v>350</v>
      </c>
      <c r="Y95" s="21" t="s">
        <v>350</v>
      </c>
      <c r="Z95" s="21" t="s">
        <v>350</v>
      </c>
      <c r="AA95" s="21" t="s">
        <v>350</v>
      </c>
      <c r="AB95" s="21" t="s">
        <v>578</v>
      </c>
      <c r="AC95" s="45" t="s">
        <v>350</v>
      </c>
      <c r="AD95" s="45" t="s">
        <v>350</v>
      </c>
      <c r="AE95" s="45" t="s">
        <v>350</v>
      </c>
    </row>
    <row r="96" spans="1:31" ht="45" x14ac:dyDescent="0.25">
      <c r="A96" s="6">
        <f t="shared" si="1"/>
        <v>94</v>
      </c>
      <c r="B96" s="6" t="s">
        <v>57</v>
      </c>
      <c r="C96" s="6" t="s">
        <v>119</v>
      </c>
      <c r="D96" s="7" t="s">
        <v>153</v>
      </c>
      <c r="E96" s="6" t="s">
        <v>42</v>
      </c>
      <c r="F96" s="6" t="s">
        <v>47</v>
      </c>
      <c r="G96" s="8" t="s">
        <v>165</v>
      </c>
      <c r="H96" s="8"/>
      <c r="I96" s="9" t="s">
        <v>5</v>
      </c>
      <c r="J96" s="9" t="s">
        <v>62</v>
      </c>
      <c r="K96" s="10" t="s">
        <v>63</v>
      </c>
      <c r="L96" s="10" t="s">
        <v>155</v>
      </c>
      <c r="M96" s="16" t="s">
        <v>14</v>
      </c>
      <c r="N96" s="16" t="s">
        <v>340</v>
      </c>
      <c r="O96" s="16" t="s">
        <v>14</v>
      </c>
      <c r="P96" s="16" t="s">
        <v>14</v>
      </c>
      <c r="Q96" s="16" t="s">
        <v>14</v>
      </c>
      <c r="R96" s="16" t="s">
        <v>14</v>
      </c>
      <c r="S96" s="21" t="s">
        <v>350</v>
      </c>
      <c r="T96" s="21" t="s">
        <v>350</v>
      </c>
      <c r="U96" s="21" t="s">
        <v>350</v>
      </c>
      <c r="V96" s="21" t="s">
        <v>61</v>
      </c>
      <c r="W96" s="21" t="s">
        <v>350</v>
      </c>
      <c r="X96" s="21" t="s">
        <v>350</v>
      </c>
      <c r="Y96" s="21" t="s">
        <v>350</v>
      </c>
      <c r="Z96" s="21" t="s">
        <v>350</v>
      </c>
      <c r="AA96" s="21" t="s">
        <v>350</v>
      </c>
      <c r="AB96" s="21" t="s">
        <v>579</v>
      </c>
      <c r="AC96" s="45" t="s">
        <v>350</v>
      </c>
      <c r="AD96" s="45" t="s">
        <v>350</v>
      </c>
      <c r="AE96" s="45" t="s">
        <v>350</v>
      </c>
    </row>
    <row r="97" spans="1:31" ht="45" x14ac:dyDescent="0.25">
      <c r="A97" s="6">
        <f t="shared" si="1"/>
        <v>95</v>
      </c>
      <c r="B97" s="6" t="s">
        <v>57</v>
      </c>
      <c r="C97" s="6" t="s">
        <v>119</v>
      </c>
      <c r="D97" s="7" t="s">
        <v>153</v>
      </c>
      <c r="E97" s="6" t="s">
        <v>42</v>
      </c>
      <c r="F97" s="6" t="s">
        <v>77</v>
      </c>
      <c r="G97" s="8" t="s">
        <v>166</v>
      </c>
      <c r="H97" s="8"/>
      <c r="I97" s="9" t="s">
        <v>5</v>
      </c>
      <c r="J97" s="9" t="s">
        <v>62</v>
      </c>
      <c r="K97" s="10" t="s">
        <v>63</v>
      </c>
      <c r="L97" s="10" t="s">
        <v>155</v>
      </c>
      <c r="M97" s="16" t="s">
        <v>14</v>
      </c>
      <c r="N97" s="16" t="s">
        <v>340</v>
      </c>
      <c r="O97" s="16" t="s">
        <v>14</v>
      </c>
      <c r="P97" s="16" t="s">
        <v>14</v>
      </c>
      <c r="Q97" s="16" t="s">
        <v>14</v>
      </c>
      <c r="R97" s="16" t="s">
        <v>14</v>
      </c>
      <c r="S97" s="21" t="s">
        <v>350</v>
      </c>
      <c r="T97" s="21" t="s">
        <v>350</v>
      </c>
      <c r="U97" s="21" t="s">
        <v>350</v>
      </c>
      <c r="V97" s="21" t="s">
        <v>350</v>
      </c>
      <c r="W97" s="21" t="s">
        <v>350</v>
      </c>
      <c r="X97" s="21" t="s">
        <v>350</v>
      </c>
      <c r="Y97" s="21" t="s">
        <v>350</v>
      </c>
      <c r="Z97" s="21" t="s">
        <v>350</v>
      </c>
      <c r="AA97" s="21" t="s">
        <v>350</v>
      </c>
      <c r="AB97" s="21" t="s">
        <v>579</v>
      </c>
      <c r="AC97" s="45" t="s">
        <v>350</v>
      </c>
      <c r="AD97" s="45" t="s">
        <v>350</v>
      </c>
      <c r="AE97" s="45" t="s">
        <v>350</v>
      </c>
    </row>
    <row r="98" spans="1:31" ht="60" x14ac:dyDescent="0.25">
      <c r="A98" s="6">
        <f t="shared" si="1"/>
        <v>96</v>
      </c>
      <c r="B98" s="6" t="s">
        <v>57</v>
      </c>
      <c r="C98" s="6" t="s">
        <v>167</v>
      </c>
      <c r="D98" s="7" t="s">
        <v>168</v>
      </c>
      <c r="E98" s="6" t="s">
        <v>16</v>
      </c>
      <c r="F98" s="6" t="s">
        <v>14</v>
      </c>
      <c r="G98" s="8" t="s">
        <v>169</v>
      </c>
      <c r="H98" s="8"/>
      <c r="I98" s="9" t="s">
        <v>5</v>
      </c>
      <c r="J98" s="9" t="s">
        <v>62</v>
      </c>
      <c r="K98" s="10" t="s">
        <v>63</v>
      </c>
      <c r="L98" s="10" t="s">
        <v>170</v>
      </c>
      <c r="M98" s="16" t="s">
        <v>14</v>
      </c>
      <c r="N98" s="16" t="s">
        <v>14</v>
      </c>
      <c r="O98" s="16" t="s">
        <v>14</v>
      </c>
      <c r="P98" s="16" t="s">
        <v>341</v>
      </c>
      <c r="Q98" s="16" t="s">
        <v>14</v>
      </c>
      <c r="R98" s="16" t="s">
        <v>14</v>
      </c>
      <c r="S98" s="21" t="s">
        <v>61</v>
      </c>
      <c r="T98" s="21" t="s">
        <v>61</v>
      </c>
      <c r="U98" s="21" t="s">
        <v>18</v>
      </c>
      <c r="V98" s="21" t="s">
        <v>18</v>
      </c>
      <c r="W98" s="36" t="s">
        <v>580</v>
      </c>
      <c r="X98" s="36" t="s">
        <v>581</v>
      </c>
      <c r="Y98" s="36" t="s">
        <v>582</v>
      </c>
      <c r="Z98" s="36" t="s">
        <v>583</v>
      </c>
      <c r="AA98" s="34" t="s">
        <v>14</v>
      </c>
      <c r="AB98" s="36" t="s">
        <v>584</v>
      </c>
      <c r="AC98" s="45" t="s">
        <v>686</v>
      </c>
      <c r="AD98" s="45" t="s">
        <v>686</v>
      </c>
      <c r="AE98" s="45" t="s">
        <v>14</v>
      </c>
    </row>
    <row r="99" spans="1:31" ht="150" x14ac:dyDescent="0.25">
      <c r="A99" s="6">
        <f t="shared" si="1"/>
        <v>97</v>
      </c>
      <c r="B99" s="6" t="s">
        <v>57</v>
      </c>
      <c r="C99" s="6" t="s">
        <v>167</v>
      </c>
      <c r="D99" s="7" t="s">
        <v>168</v>
      </c>
      <c r="E99" s="6" t="s">
        <v>21</v>
      </c>
      <c r="F99" s="6" t="s">
        <v>14</v>
      </c>
      <c r="G99" s="8" t="s">
        <v>171</v>
      </c>
      <c r="H99" s="8"/>
      <c r="I99" s="9" t="s">
        <v>5</v>
      </c>
      <c r="J99" s="9" t="s">
        <v>62</v>
      </c>
      <c r="K99" s="10" t="s">
        <v>63</v>
      </c>
      <c r="L99" s="10" t="s">
        <v>170</v>
      </c>
      <c r="M99" s="16" t="s">
        <v>14</v>
      </c>
      <c r="N99" s="16" t="s">
        <v>14</v>
      </c>
      <c r="O99" s="16" t="s">
        <v>14</v>
      </c>
      <c r="P99" s="16" t="s">
        <v>341</v>
      </c>
      <c r="Q99" s="16" t="s">
        <v>14</v>
      </c>
      <c r="R99" s="16" t="s">
        <v>14</v>
      </c>
      <c r="S99" s="21" t="s">
        <v>61</v>
      </c>
      <c r="T99" s="21" t="s">
        <v>61</v>
      </c>
      <c r="U99" s="21" t="s">
        <v>61</v>
      </c>
      <c r="V99" s="21" t="s">
        <v>61</v>
      </c>
      <c r="W99" s="36" t="s">
        <v>580</v>
      </c>
      <c r="X99" s="36" t="s">
        <v>418</v>
      </c>
      <c r="Y99" s="36" t="s">
        <v>419</v>
      </c>
      <c r="Z99" s="36" t="s">
        <v>585</v>
      </c>
      <c r="AA99" s="36" t="s">
        <v>586</v>
      </c>
      <c r="AB99" s="34" t="s">
        <v>14</v>
      </c>
      <c r="AC99" s="45" t="s">
        <v>14</v>
      </c>
      <c r="AD99" s="45" t="s">
        <v>686</v>
      </c>
      <c r="AE99" s="45" t="s">
        <v>14</v>
      </c>
    </row>
    <row r="100" spans="1:31" ht="120" x14ac:dyDescent="0.25">
      <c r="A100" s="6">
        <f t="shared" si="1"/>
        <v>98</v>
      </c>
      <c r="B100" s="6" t="s">
        <v>57</v>
      </c>
      <c r="C100" s="6" t="s">
        <v>167</v>
      </c>
      <c r="D100" s="7" t="s">
        <v>168</v>
      </c>
      <c r="E100" s="6" t="s">
        <v>23</v>
      </c>
      <c r="F100" s="6" t="s">
        <v>14</v>
      </c>
      <c r="G100" s="8" t="s">
        <v>172</v>
      </c>
      <c r="H100" s="8"/>
      <c r="I100" s="9" t="s">
        <v>5</v>
      </c>
      <c r="J100" s="9" t="s">
        <v>62</v>
      </c>
      <c r="K100" s="10" t="s">
        <v>63</v>
      </c>
      <c r="L100" s="10" t="s">
        <v>170</v>
      </c>
      <c r="M100" s="16" t="s">
        <v>14</v>
      </c>
      <c r="N100" s="16" t="s">
        <v>14</v>
      </c>
      <c r="O100" s="16" t="s">
        <v>14</v>
      </c>
      <c r="P100" s="16" t="s">
        <v>341</v>
      </c>
      <c r="Q100" s="16" t="s">
        <v>14</v>
      </c>
      <c r="R100" s="16" t="s">
        <v>14</v>
      </c>
      <c r="S100" s="21" t="s">
        <v>61</v>
      </c>
      <c r="T100" s="21" t="s">
        <v>61</v>
      </c>
      <c r="U100" s="21" t="s">
        <v>61</v>
      </c>
      <c r="V100" s="21" t="s">
        <v>18</v>
      </c>
      <c r="W100" s="36" t="s">
        <v>587</v>
      </c>
      <c r="X100" s="36" t="s">
        <v>588</v>
      </c>
      <c r="Y100" s="36" t="s">
        <v>589</v>
      </c>
      <c r="Z100" s="36" t="s">
        <v>590</v>
      </c>
      <c r="AA100" s="35" t="s">
        <v>441</v>
      </c>
      <c r="AB100" s="34" t="s">
        <v>14</v>
      </c>
      <c r="AC100" s="45" t="s">
        <v>14</v>
      </c>
      <c r="AD100" s="45" t="s">
        <v>686</v>
      </c>
      <c r="AE100" s="45" t="s">
        <v>14</v>
      </c>
    </row>
    <row r="101" spans="1:31" ht="120" x14ac:dyDescent="0.25">
      <c r="A101" s="6">
        <f t="shared" si="1"/>
        <v>99</v>
      </c>
      <c r="B101" s="6" t="s">
        <v>57</v>
      </c>
      <c r="C101" s="6" t="s">
        <v>167</v>
      </c>
      <c r="D101" s="7" t="s">
        <v>168</v>
      </c>
      <c r="E101" s="6" t="s">
        <v>25</v>
      </c>
      <c r="F101" s="6" t="s">
        <v>47</v>
      </c>
      <c r="G101" s="8" t="s">
        <v>173</v>
      </c>
      <c r="H101" s="8" t="s">
        <v>174</v>
      </c>
      <c r="I101" s="9" t="s">
        <v>5</v>
      </c>
      <c r="J101" s="9" t="s">
        <v>62</v>
      </c>
      <c r="K101" s="10" t="s">
        <v>63</v>
      </c>
      <c r="L101" s="10" t="s">
        <v>170</v>
      </c>
      <c r="M101" s="16" t="s">
        <v>14</v>
      </c>
      <c r="N101" s="16" t="s">
        <v>14</v>
      </c>
      <c r="O101" s="16" t="s">
        <v>334</v>
      </c>
      <c r="P101" s="16" t="s">
        <v>341</v>
      </c>
      <c r="Q101" s="16" t="s">
        <v>14</v>
      </c>
      <c r="R101" s="16" t="s">
        <v>14</v>
      </c>
      <c r="S101" s="21" t="s">
        <v>61</v>
      </c>
      <c r="T101" s="21" t="s">
        <v>61</v>
      </c>
      <c r="U101" s="21" t="s">
        <v>61</v>
      </c>
      <c r="V101" s="21" t="s">
        <v>61</v>
      </c>
      <c r="W101" s="36" t="s">
        <v>591</v>
      </c>
      <c r="X101" s="36" t="s">
        <v>588</v>
      </c>
      <c r="Y101" s="36" t="s">
        <v>592</v>
      </c>
      <c r="Z101" s="36" t="s">
        <v>593</v>
      </c>
      <c r="AA101" s="36" t="s">
        <v>594</v>
      </c>
      <c r="AB101" s="34" t="s">
        <v>14</v>
      </c>
      <c r="AC101" s="45" t="s">
        <v>14</v>
      </c>
      <c r="AD101" s="45" t="s">
        <v>686</v>
      </c>
      <c r="AE101" s="45" t="s">
        <v>14</v>
      </c>
    </row>
    <row r="102" spans="1:31" ht="120" x14ac:dyDescent="0.25">
      <c r="A102" s="6">
        <f t="shared" si="1"/>
        <v>100</v>
      </c>
      <c r="B102" s="6" t="s">
        <v>57</v>
      </c>
      <c r="C102" s="6" t="s">
        <v>167</v>
      </c>
      <c r="D102" s="7" t="s">
        <v>168</v>
      </c>
      <c r="E102" s="6" t="s">
        <v>25</v>
      </c>
      <c r="F102" s="6" t="s">
        <v>77</v>
      </c>
      <c r="G102" s="8" t="s">
        <v>173</v>
      </c>
      <c r="H102" s="8" t="s">
        <v>175</v>
      </c>
      <c r="I102" s="9" t="s">
        <v>5</v>
      </c>
      <c r="J102" s="9" t="s">
        <v>62</v>
      </c>
      <c r="K102" s="10" t="s">
        <v>63</v>
      </c>
      <c r="L102" s="10" t="s">
        <v>170</v>
      </c>
      <c r="M102" s="16" t="s">
        <v>14</v>
      </c>
      <c r="N102" s="16" t="s">
        <v>14</v>
      </c>
      <c r="O102" s="16" t="s">
        <v>334</v>
      </c>
      <c r="P102" s="16" t="s">
        <v>341</v>
      </c>
      <c r="Q102" s="16" t="s">
        <v>14</v>
      </c>
      <c r="R102" s="16" t="s">
        <v>14</v>
      </c>
      <c r="S102" s="21" t="s">
        <v>61</v>
      </c>
      <c r="T102" s="21" t="s">
        <v>61</v>
      </c>
      <c r="U102" s="21" t="s">
        <v>61</v>
      </c>
      <c r="V102" s="21" t="s">
        <v>61</v>
      </c>
      <c r="W102" s="36" t="s">
        <v>591</v>
      </c>
      <c r="X102" s="36" t="s">
        <v>588</v>
      </c>
      <c r="Y102" s="36" t="s">
        <v>592</v>
      </c>
      <c r="Z102" s="36" t="s">
        <v>593</v>
      </c>
      <c r="AA102" s="36" t="s">
        <v>595</v>
      </c>
      <c r="AB102" s="34" t="s">
        <v>14</v>
      </c>
      <c r="AC102" s="45" t="s">
        <v>14</v>
      </c>
      <c r="AD102" s="45" t="s">
        <v>686</v>
      </c>
      <c r="AE102" s="45" t="s">
        <v>14</v>
      </c>
    </row>
    <row r="103" spans="1:31" ht="150" x14ac:dyDescent="0.25">
      <c r="A103" s="6">
        <f t="shared" si="1"/>
        <v>101</v>
      </c>
      <c r="B103" s="6" t="s">
        <v>57</v>
      </c>
      <c r="C103" s="6" t="s">
        <v>167</v>
      </c>
      <c r="D103" s="7" t="s">
        <v>168</v>
      </c>
      <c r="E103" s="6" t="s">
        <v>27</v>
      </c>
      <c r="F103" s="6" t="s">
        <v>14</v>
      </c>
      <c r="G103" s="8" t="s">
        <v>176</v>
      </c>
      <c r="H103" s="8"/>
      <c r="I103" s="9" t="s">
        <v>5</v>
      </c>
      <c r="J103" s="9" t="s">
        <v>62</v>
      </c>
      <c r="K103" s="10" t="s">
        <v>63</v>
      </c>
      <c r="L103" s="10" t="s">
        <v>170</v>
      </c>
      <c r="M103" s="16" t="s">
        <v>14</v>
      </c>
      <c r="N103" s="16" t="s">
        <v>14</v>
      </c>
      <c r="O103" s="16" t="s">
        <v>14</v>
      </c>
      <c r="P103" s="16" t="s">
        <v>341</v>
      </c>
      <c r="Q103" s="16" t="s">
        <v>14</v>
      </c>
      <c r="R103" s="16" t="s">
        <v>14</v>
      </c>
      <c r="S103" s="21" t="s">
        <v>61</v>
      </c>
      <c r="T103" s="21" t="s">
        <v>61</v>
      </c>
      <c r="U103" s="21" t="s">
        <v>61</v>
      </c>
      <c r="V103" s="21" t="s">
        <v>18</v>
      </c>
      <c r="W103" s="36" t="s">
        <v>591</v>
      </c>
      <c r="X103" s="36" t="s">
        <v>596</v>
      </c>
      <c r="Y103" s="36" t="s">
        <v>597</v>
      </c>
      <c r="Z103" s="36" t="s">
        <v>598</v>
      </c>
      <c r="AA103" s="36" t="s">
        <v>599</v>
      </c>
      <c r="AB103" s="34" t="s">
        <v>14</v>
      </c>
      <c r="AC103" s="45" t="s">
        <v>14</v>
      </c>
      <c r="AD103" s="45" t="s">
        <v>686</v>
      </c>
      <c r="AE103" s="45" t="s">
        <v>686</v>
      </c>
    </row>
    <row r="104" spans="1:31" ht="30" x14ac:dyDescent="0.25">
      <c r="A104" s="6">
        <f t="shared" si="1"/>
        <v>102</v>
      </c>
      <c r="B104" s="6" t="s">
        <v>177</v>
      </c>
      <c r="C104" s="6" t="s">
        <v>14</v>
      </c>
      <c r="D104" s="7" t="s">
        <v>178</v>
      </c>
      <c r="E104" s="6" t="s">
        <v>16</v>
      </c>
      <c r="F104" s="6" t="s">
        <v>14</v>
      </c>
      <c r="G104" s="8" t="s">
        <v>179</v>
      </c>
      <c r="H104" s="8"/>
      <c r="I104" s="9" t="s">
        <v>5</v>
      </c>
      <c r="J104" s="9" t="s">
        <v>180</v>
      </c>
      <c r="K104" s="10" t="s">
        <v>14</v>
      </c>
      <c r="L104" s="10" t="s">
        <v>20</v>
      </c>
      <c r="M104" s="16" t="s">
        <v>14</v>
      </c>
      <c r="N104" s="16" t="s">
        <v>14</v>
      </c>
      <c r="O104" s="16" t="s">
        <v>14</v>
      </c>
      <c r="P104" s="16" t="s">
        <v>14</v>
      </c>
      <c r="Q104" s="16" t="s">
        <v>14</v>
      </c>
      <c r="R104" s="16" t="s">
        <v>14</v>
      </c>
      <c r="S104" s="21" t="s">
        <v>18</v>
      </c>
      <c r="T104" s="21" t="s">
        <v>18</v>
      </c>
      <c r="U104" s="21" t="s">
        <v>18</v>
      </c>
      <c r="V104" s="21" t="s">
        <v>18</v>
      </c>
      <c r="W104" s="38" t="s">
        <v>14</v>
      </c>
      <c r="X104" s="38" t="s">
        <v>14</v>
      </c>
      <c r="Y104" s="38" t="s">
        <v>14</v>
      </c>
      <c r="Z104" s="38" t="s">
        <v>14</v>
      </c>
      <c r="AA104" s="38" t="s">
        <v>14</v>
      </c>
      <c r="AB104" s="35" t="s">
        <v>600</v>
      </c>
      <c r="AC104" s="45" t="s">
        <v>14</v>
      </c>
      <c r="AD104" s="45" t="s">
        <v>14</v>
      </c>
      <c r="AE104" s="45" t="s">
        <v>14</v>
      </c>
    </row>
    <row r="105" spans="1:31" ht="75" x14ac:dyDescent="0.25">
      <c r="A105" s="6">
        <f t="shared" si="1"/>
        <v>103</v>
      </c>
      <c r="B105" s="6" t="s">
        <v>177</v>
      </c>
      <c r="C105" s="6" t="s">
        <v>14</v>
      </c>
      <c r="D105" s="7" t="s">
        <v>178</v>
      </c>
      <c r="E105" s="6" t="s">
        <v>21</v>
      </c>
      <c r="F105" s="6" t="s">
        <v>14</v>
      </c>
      <c r="G105" s="8" t="s">
        <v>181</v>
      </c>
      <c r="H105" s="8"/>
      <c r="I105" s="9" t="s">
        <v>5</v>
      </c>
      <c r="J105" s="9" t="s">
        <v>180</v>
      </c>
      <c r="K105" s="10" t="s">
        <v>14</v>
      </c>
      <c r="L105" s="10" t="s">
        <v>20</v>
      </c>
      <c r="M105" s="16" t="s">
        <v>14</v>
      </c>
      <c r="N105" s="16" t="s">
        <v>14</v>
      </c>
      <c r="O105" s="16" t="s">
        <v>14</v>
      </c>
      <c r="P105" s="16" t="s">
        <v>14</v>
      </c>
      <c r="Q105" s="16" t="s">
        <v>14</v>
      </c>
      <c r="R105" s="16" t="s">
        <v>14</v>
      </c>
      <c r="S105" s="21" t="s">
        <v>18</v>
      </c>
      <c r="T105" s="21" t="s">
        <v>18</v>
      </c>
      <c r="U105" s="21" t="s">
        <v>18</v>
      </c>
      <c r="V105" s="21" t="s">
        <v>61</v>
      </c>
      <c r="W105" s="38" t="s">
        <v>14</v>
      </c>
      <c r="X105" s="38" t="s">
        <v>14</v>
      </c>
      <c r="Y105" s="38" t="s">
        <v>14</v>
      </c>
      <c r="Z105" s="38" t="s">
        <v>14</v>
      </c>
      <c r="AA105" s="38" t="s">
        <v>14</v>
      </c>
      <c r="AB105" s="36" t="s">
        <v>601</v>
      </c>
      <c r="AC105" s="45" t="s">
        <v>686</v>
      </c>
      <c r="AD105" s="45" t="s">
        <v>14</v>
      </c>
      <c r="AE105" s="45" t="s">
        <v>14</v>
      </c>
    </row>
    <row r="106" spans="1:31" ht="45" x14ac:dyDescent="0.25">
      <c r="A106" s="6">
        <f t="shared" si="1"/>
        <v>104</v>
      </c>
      <c r="B106" s="6" t="s">
        <v>177</v>
      </c>
      <c r="C106" s="6" t="s">
        <v>14</v>
      </c>
      <c r="D106" s="7" t="s">
        <v>178</v>
      </c>
      <c r="E106" s="6" t="s">
        <v>23</v>
      </c>
      <c r="F106" s="6" t="s">
        <v>14</v>
      </c>
      <c r="G106" s="8" t="s">
        <v>182</v>
      </c>
      <c r="H106" s="8"/>
      <c r="I106" s="9" t="s">
        <v>5</v>
      </c>
      <c r="J106" s="9" t="s">
        <v>180</v>
      </c>
      <c r="K106" s="10" t="s">
        <v>14</v>
      </c>
      <c r="L106" s="10" t="s">
        <v>20</v>
      </c>
      <c r="M106" s="16" t="s">
        <v>14</v>
      </c>
      <c r="N106" s="16" t="s">
        <v>14</v>
      </c>
      <c r="O106" s="16" t="s">
        <v>14</v>
      </c>
      <c r="P106" s="16" t="s">
        <v>14</v>
      </c>
      <c r="Q106" s="16" t="s">
        <v>14</v>
      </c>
      <c r="R106" s="16" t="s">
        <v>14</v>
      </c>
      <c r="S106" s="21" t="s">
        <v>18</v>
      </c>
      <c r="T106" s="21" t="s">
        <v>18</v>
      </c>
      <c r="U106" s="21" t="s">
        <v>18</v>
      </c>
      <c r="V106" s="21" t="s">
        <v>61</v>
      </c>
      <c r="W106" s="38" t="s">
        <v>14</v>
      </c>
      <c r="X106" s="38" t="s">
        <v>14</v>
      </c>
      <c r="Y106" s="38" t="s">
        <v>14</v>
      </c>
      <c r="Z106" s="38" t="s">
        <v>14</v>
      </c>
      <c r="AA106" s="38" t="s">
        <v>14</v>
      </c>
      <c r="AB106" s="36" t="s">
        <v>602</v>
      </c>
      <c r="AC106" s="45" t="s">
        <v>686</v>
      </c>
      <c r="AD106" s="45" t="s">
        <v>14</v>
      </c>
      <c r="AE106" s="45" t="s">
        <v>14</v>
      </c>
    </row>
    <row r="107" spans="1:31" ht="30" x14ac:dyDescent="0.25">
      <c r="A107" s="6">
        <f t="shared" si="1"/>
        <v>105</v>
      </c>
      <c r="B107" s="6" t="s">
        <v>177</v>
      </c>
      <c r="C107" s="6" t="s">
        <v>14</v>
      </c>
      <c r="D107" s="7" t="s">
        <v>178</v>
      </c>
      <c r="E107" s="6" t="s">
        <v>25</v>
      </c>
      <c r="F107" s="6" t="s">
        <v>14</v>
      </c>
      <c r="G107" s="8" t="s">
        <v>183</v>
      </c>
      <c r="H107" s="8"/>
      <c r="I107" s="9" t="s">
        <v>5</v>
      </c>
      <c r="J107" s="9" t="s">
        <v>180</v>
      </c>
      <c r="K107" s="10" t="s">
        <v>14</v>
      </c>
      <c r="L107" s="10" t="s">
        <v>20</v>
      </c>
      <c r="M107" s="16" t="s">
        <v>14</v>
      </c>
      <c r="N107" s="16" t="s">
        <v>14</v>
      </c>
      <c r="O107" s="16" t="s">
        <v>14</v>
      </c>
      <c r="P107" s="16" t="s">
        <v>14</v>
      </c>
      <c r="Q107" s="16" t="s">
        <v>14</v>
      </c>
      <c r="R107" s="16" t="s">
        <v>14</v>
      </c>
      <c r="S107" s="21" t="s">
        <v>18</v>
      </c>
      <c r="T107" s="21" t="s">
        <v>18</v>
      </c>
      <c r="U107" s="21" t="s">
        <v>18</v>
      </c>
      <c r="V107" s="21" t="s">
        <v>61</v>
      </c>
      <c r="W107" s="38" t="s">
        <v>14</v>
      </c>
      <c r="X107" s="38" t="s">
        <v>14</v>
      </c>
      <c r="Y107" s="38" t="s">
        <v>14</v>
      </c>
      <c r="Z107" s="38" t="s">
        <v>14</v>
      </c>
      <c r="AA107" s="38" t="s">
        <v>14</v>
      </c>
      <c r="AB107" s="36" t="s">
        <v>603</v>
      </c>
      <c r="AC107" s="45" t="s">
        <v>686</v>
      </c>
      <c r="AD107" s="45" t="s">
        <v>14</v>
      </c>
      <c r="AE107" s="45" t="s">
        <v>14</v>
      </c>
    </row>
    <row r="108" spans="1:31" ht="30" x14ac:dyDescent="0.25">
      <c r="A108" s="6">
        <f t="shared" si="1"/>
        <v>106</v>
      </c>
      <c r="B108" s="6" t="s">
        <v>177</v>
      </c>
      <c r="C108" s="6" t="s">
        <v>14</v>
      </c>
      <c r="D108" s="7" t="s">
        <v>178</v>
      </c>
      <c r="E108" s="6" t="s">
        <v>27</v>
      </c>
      <c r="F108" s="6" t="s">
        <v>14</v>
      </c>
      <c r="G108" s="8" t="s">
        <v>184</v>
      </c>
      <c r="H108" s="8"/>
      <c r="I108" s="9" t="s">
        <v>5</v>
      </c>
      <c r="J108" s="9" t="s">
        <v>180</v>
      </c>
      <c r="K108" s="10" t="s">
        <v>14</v>
      </c>
      <c r="L108" s="10" t="s">
        <v>20</v>
      </c>
      <c r="M108" s="16" t="s">
        <v>14</v>
      </c>
      <c r="N108" s="16" t="s">
        <v>14</v>
      </c>
      <c r="O108" s="16" t="s">
        <v>14</v>
      </c>
      <c r="P108" s="16" t="s">
        <v>14</v>
      </c>
      <c r="Q108" s="16" t="s">
        <v>14</v>
      </c>
      <c r="R108" s="16" t="s">
        <v>14</v>
      </c>
      <c r="S108" s="21" t="s">
        <v>18</v>
      </c>
      <c r="T108" s="21" t="s">
        <v>18</v>
      </c>
      <c r="U108" s="21" t="s">
        <v>18</v>
      </c>
      <c r="V108" s="21" t="s">
        <v>61</v>
      </c>
      <c r="W108" s="38" t="s">
        <v>14</v>
      </c>
      <c r="X108" s="38" t="s">
        <v>14</v>
      </c>
      <c r="Y108" s="38" t="s">
        <v>14</v>
      </c>
      <c r="Z108" s="38" t="s">
        <v>14</v>
      </c>
      <c r="AA108" s="38" t="s">
        <v>14</v>
      </c>
      <c r="AB108" s="36" t="s">
        <v>604</v>
      </c>
      <c r="AC108" s="45" t="s">
        <v>686</v>
      </c>
      <c r="AD108" s="45" t="s">
        <v>14</v>
      </c>
      <c r="AE108" s="45" t="s">
        <v>14</v>
      </c>
    </row>
    <row r="109" spans="1:31" ht="75" x14ac:dyDescent="0.25">
      <c r="A109" s="6">
        <f t="shared" si="1"/>
        <v>107</v>
      </c>
      <c r="B109" s="6" t="s">
        <v>177</v>
      </c>
      <c r="C109" s="6" t="s">
        <v>14</v>
      </c>
      <c r="D109" s="7" t="s">
        <v>185</v>
      </c>
      <c r="E109" s="6" t="s">
        <v>16</v>
      </c>
      <c r="F109" s="6" t="s">
        <v>14</v>
      </c>
      <c r="G109" s="8" t="s">
        <v>186</v>
      </c>
      <c r="H109" s="8"/>
      <c r="I109" s="9" t="s">
        <v>35</v>
      </c>
      <c r="J109" s="9" t="s">
        <v>180</v>
      </c>
      <c r="K109" s="10" t="s">
        <v>14</v>
      </c>
      <c r="L109" s="10" t="s">
        <v>187</v>
      </c>
      <c r="M109" s="16" t="s">
        <v>14</v>
      </c>
      <c r="N109" s="16" t="s">
        <v>14</v>
      </c>
      <c r="O109" s="16" t="s">
        <v>14</v>
      </c>
      <c r="P109" s="16" t="s">
        <v>14</v>
      </c>
      <c r="Q109" s="16" t="s">
        <v>14</v>
      </c>
      <c r="R109" s="16" t="s">
        <v>14</v>
      </c>
      <c r="S109" s="21" t="s">
        <v>18</v>
      </c>
      <c r="T109" s="21" t="s">
        <v>18</v>
      </c>
      <c r="U109" s="21" t="s">
        <v>18</v>
      </c>
      <c r="V109" s="21" t="s">
        <v>61</v>
      </c>
      <c r="W109" s="38" t="s">
        <v>14</v>
      </c>
      <c r="X109" s="38" t="s">
        <v>14</v>
      </c>
      <c r="Y109" s="38" t="s">
        <v>14</v>
      </c>
      <c r="Z109" s="38" t="s">
        <v>14</v>
      </c>
      <c r="AA109" s="38" t="s">
        <v>14</v>
      </c>
      <c r="AB109" s="36" t="s">
        <v>605</v>
      </c>
      <c r="AC109" s="45" t="s">
        <v>686</v>
      </c>
      <c r="AD109" s="45" t="s">
        <v>14</v>
      </c>
      <c r="AE109" s="45" t="s">
        <v>14</v>
      </c>
    </row>
    <row r="110" spans="1:31" ht="105" x14ac:dyDescent="0.25">
      <c r="A110" s="6">
        <f t="shared" si="1"/>
        <v>108</v>
      </c>
      <c r="B110" s="6" t="s">
        <v>177</v>
      </c>
      <c r="C110" s="6" t="s">
        <v>14</v>
      </c>
      <c r="D110" s="7" t="s">
        <v>185</v>
      </c>
      <c r="E110" s="6" t="s">
        <v>21</v>
      </c>
      <c r="F110" s="6" t="s">
        <v>14</v>
      </c>
      <c r="G110" s="8" t="s">
        <v>188</v>
      </c>
      <c r="H110" s="8"/>
      <c r="I110" s="9" t="s">
        <v>35</v>
      </c>
      <c r="J110" s="9" t="s">
        <v>180</v>
      </c>
      <c r="K110" s="10" t="s">
        <v>14</v>
      </c>
      <c r="L110" s="10" t="s">
        <v>187</v>
      </c>
      <c r="M110" s="16" t="s">
        <v>14</v>
      </c>
      <c r="N110" s="16" t="s">
        <v>14</v>
      </c>
      <c r="O110" s="16" t="s">
        <v>14</v>
      </c>
      <c r="P110" s="16" t="s">
        <v>14</v>
      </c>
      <c r="Q110" s="16" t="s">
        <v>14</v>
      </c>
      <c r="R110" s="16" t="s">
        <v>14</v>
      </c>
      <c r="S110" s="21" t="s">
        <v>18</v>
      </c>
      <c r="T110" s="21" t="s">
        <v>18</v>
      </c>
      <c r="U110" s="21" t="s">
        <v>18</v>
      </c>
      <c r="V110" s="21" t="s">
        <v>61</v>
      </c>
      <c r="W110" s="38" t="s">
        <v>14</v>
      </c>
      <c r="X110" s="38" t="s">
        <v>14</v>
      </c>
      <c r="Y110" s="38" t="s">
        <v>14</v>
      </c>
      <c r="Z110" s="38" t="s">
        <v>14</v>
      </c>
      <c r="AA110" s="38" t="s">
        <v>14</v>
      </c>
      <c r="AB110" s="36" t="s">
        <v>606</v>
      </c>
      <c r="AC110" s="45" t="s">
        <v>686</v>
      </c>
      <c r="AD110" s="45" t="s">
        <v>14</v>
      </c>
      <c r="AE110" s="45" t="s">
        <v>14</v>
      </c>
    </row>
    <row r="111" spans="1:31" ht="60" x14ac:dyDescent="0.25">
      <c r="A111" s="6">
        <f t="shared" si="1"/>
        <v>109</v>
      </c>
      <c r="B111" s="6" t="s">
        <v>177</v>
      </c>
      <c r="C111" s="6" t="s">
        <v>14</v>
      </c>
      <c r="D111" s="7" t="s">
        <v>185</v>
      </c>
      <c r="E111" s="6" t="s">
        <v>23</v>
      </c>
      <c r="F111" s="6" t="s">
        <v>14</v>
      </c>
      <c r="G111" s="8" t="s">
        <v>189</v>
      </c>
      <c r="H111" s="8"/>
      <c r="I111" s="9" t="s">
        <v>35</v>
      </c>
      <c r="J111" s="9" t="s">
        <v>180</v>
      </c>
      <c r="K111" s="10" t="s">
        <v>14</v>
      </c>
      <c r="L111" s="10" t="s">
        <v>187</v>
      </c>
      <c r="M111" s="16" t="s">
        <v>14</v>
      </c>
      <c r="N111" s="16" t="s">
        <v>14</v>
      </c>
      <c r="O111" s="16" t="s">
        <v>14</v>
      </c>
      <c r="P111" s="16" t="s">
        <v>14</v>
      </c>
      <c r="Q111" s="16" t="s">
        <v>14</v>
      </c>
      <c r="R111" s="16" t="s">
        <v>14</v>
      </c>
      <c r="S111" s="21" t="s">
        <v>18</v>
      </c>
      <c r="T111" s="21" t="s">
        <v>18</v>
      </c>
      <c r="U111" s="21" t="s">
        <v>18</v>
      </c>
      <c r="V111" s="21" t="s">
        <v>61</v>
      </c>
      <c r="W111" s="38" t="s">
        <v>14</v>
      </c>
      <c r="X111" s="38" t="s">
        <v>14</v>
      </c>
      <c r="Y111" s="38" t="s">
        <v>14</v>
      </c>
      <c r="Z111" s="38" t="s">
        <v>14</v>
      </c>
      <c r="AA111" s="38" t="s">
        <v>14</v>
      </c>
      <c r="AB111" s="36" t="s">
        <v>607</v>
      </c>
      <c r="AC111" s="45" t="s">
        <v>686</v>
      </c>
      <c r="AD111" s="45" t="s">
        <v>14</v>
      </c>
      <c r="AE111" s="45" t="s">
        <v>14</v>
      </c>
    </row>
    <row r="112" spans="1:31" ht="45" customHeight="1" x14ac:dyDescent="0.25">
      <c r="A112" s="6">
        <f t="shared" si="1"/>
        <v>110</v>
      </c>
      <c r="B112" s="6" t="s">
        <v>177</v>
      </c>
      <c r="C112" s="6" t="s">
        <v>14</v>
      </c>
      <c r="D112" s="7" t="s">
        <v>185</v>
      </c>
      <c r="E112" s="6" t="s">
        <v>25</v>
      </c>
      <c r="F112" s="6" t="s">
        <v>14</v>
      </c>
      <c r="G112" s="8" t="s">
        <v>190</v>
      </c>
      <c r="H112" s="8"/>
      <c r="I112" s="9" t="s">
        <v>35</v>
      </c>
      <c r="J112" s="9" t="s">
        <v>180</v>
      </c>
      <c r="K112" s="10" t="s">
        <v>14</v>
      </c>
      <c r="L112" s="10" t="s">
        <v>187</v>
      </c>
      <c r="M112" s="16" t="s">
        <v>14</v>
      </c>
      <c r="N112" s="16" t="s">
        <v>14</v>
      </c>
      <c r="O112" s="16" t="s">
        <v>14</v>
      </c>
      <c r="P112" s="16" t="s">
        <v>14</v>
      </c>
      <c r="Q112" s="16" t="s">
        <v>14</v>
      </c>
      <c r="R112" s="16" t="s">
        <v>764</v>
      </c>
      <c r="S112" s="21" t="s">
        <v>18</v>
      </c>
      <c r="T112" s="21" t="s">
        <v>18</v>
      </c>
      <c r="U112" s="21" t="s">
        <v>18</v>
      </c>
      <c r="V112" s="21" t="s">
        <v>61</v>
      </c>
      <c r="W112" s="38" t="s">
        <v>14</v>
      </c>
      <c r="X112" s="38" t="s">
        <v>14</v>
      </c>
      <c r="Y112" s="38" t="s">
        <v>14</v>
      </c>
      <c r="Z112" s="38" t="s">
        <v>14</v>
      </c>
      <c r="AA112" s="38" t="s">
        <v>14</v>
      </c>
      <c r="AB112" s="36" t="s">
        <v>608</v>
      </c>
      <c r="AC112" s="45" t="s">
        <v>686</v>
      </c>
      <c r="AD112" s="45" t="s">
        <v>14</v>
      </c>
      <c r="AE112" s="45" t="s">
        <v>14</v>
      </c>
    </row>
    <row r="113" spans="1:31" ht="30" x14ac:dyDescent="0.25">
      <c r="A113" s="6">
        <f t="shared" si="1"/>
        <v>111</v>
      </c>
      <c r="B113" s="6" t="s">
        <v>177</v>
      </c>
      <c r="C113" s="6" t="s">
        <v>14</v>
      </c>
      <c r="D113" s="7" t="s">
        <v>185</v>
      </c>
      <c r="E113" s="6" t="s">
        <v>27</v>
      </c>
      <c r="F113" s="6" t="s">
        <v>14</v>
      </c>
      <c r="G113" s="8" t="s">
        <v>191</v>
      </c>
      <c r="H113" s="8"/>
      <c r="I113" s="9" t="s">
        <v>35</v>
      </c>
      <c r="J113" s="9" t="s">
        <v>180</v>
      </c>
      <c r="K113" s="10" t="s">
        <v>14</v>
      </c>
      <c r="L113" s="10" t="s">
        <v>187</v>
      </c>
      <c r="M113" s="16" t="s">
        <v>14</v>
      </c>
      <c r="N113" s="16" t="s">
        <v>14</v>
      </c>
      <c r="O113" s="16" t="s">
        <v>14</v>
      </c>
      <c r="P113" s="16" t="s">
        <v>14</v>
      </c>
      <c r="Q113" s="16" t="s">
        <v>14</v>
      </c>
      <c r="R113" s="16" t="s">
        <v>14</v>
      </c>
      <c r="S113" s="21" t="s">
        <v>18</v>
      </c>
      <c r="T113" s="21" t="s">
        <v>18</v>
      </c>
      <c r="U113" s="21" t="s">
        <v>18</v>
      </c>
      <c r="V113" s="21" t="s">
        <v>61</v>
      </c>
      <c r="W113" s="38" t="s">
        <v>14</v>
      </c>
      <c r="X113" s="38" t="s">
        <v>14</v>
      </c>
      <c r="Y113" s="38" t="s">
        <v>14</v>
      </c>
      <c r="Z113" s="38" t="s">
        <v>14</v>
      </c>
      <c r="AA113" s="38" t="s">
        <v>14</v>
      </c>
      <c r="AB113" s="36" t="s">
        <v>609</v>
      </c>
      <c r="AC113" s="45" t="s">
        <v>686</v>
      </c>
      <c r="AD113" s="45" t="s">
        <v>14</v>
      </c>
      <c r="AE113" s="45" t="s">
        <v>14</v>
      </c>
    </row>
    <row r="114" spans="1:31" ht="30" x14ac:dyDescent="0.25">
      <c r="A114" s="6">
        <f t="shared" si="1"/>
        <v>112</v>
      </c>
      <c r="B114" s="6" t="s">
        <v>177</v>
      </c>
      <c r="C114" s="6" t="s">
        <v>14</v>
      </c>
      <c r="D114" s="7" t="s">
        <v>185</v>
      </c>
      <c r="E114" s="6" t="s">
        <v>42</v>
      </c>
      <c r="F114" s="6" t="s">
        <v>14</v>
      </c>
      <c r="G114" s="8" t="s">
        <v>192</v>
      </c>
      <c r="H114" s="8"/>
      <c r="I114" s="9" t="s">
        <v>35</v>
      </c>
      <c r="J114" s="9" t="s">
        <v>180</v>
      </c>
      <c r="K114" s="10" t="s">
        <v>14</v>
      </c>
      <c r="L114" s="10" t="s">
        <v>187</v>
      </c>
      <c r="M114" s="16" t="s">
        <v>14</v>
      </c>
      <c r="N114" s="16" t="s">
        <v>14</v>
      </c>
      <c r="O114" s="16" t="s">
        <v>14</v>
      </c>
      <c r="P114" s="16" t="s">
        <v>14</v>
      </c>
      <c r="Q114" s="16" t="s">
        <v>14</v>
      </c>
      <c r="R114" s="16" t="s">
        <v>14</v>
      </c>
      <c r="S114" s="21" t="s">
        <v>18</v>
      </c>
      <c r="T114" s="21" t="s">
        <v>18</v>
      </c>
      <c r="U114" s="21" t="s">
        <v>18</v>
      </c>
      <c r="V114" s="21" t="s">
        <v>61</v>
      </c>
      <c r="W114" s="38" t="s">
        <v>14</v>
      </c>
      <c r="X114" s="38" t="s">
        <v>14</v>
      </c>
      <c r="Y114" s="38" t="s">
        <v>14</v>
      </c>
      <c r="Z114" s="38" t="s">
        <v>14</v>
      </c>
      <c r="AA114" s="38" t="s">
        <v>14</v>
      </c>
      <c r="AB114" s="36" t="s">
        <v>610</v>
      </c>
      <c r="AC114" s="45" t="s">
        <v>686</v>
      </c>
      <c r="AD114" s="45" t="s">
        <v>14</v>
      </c>
      <c r="AE114" s="45" t="s">
        <v>14</v>
      </c>
    </row>
    <row r="115" spans="1:31" ht="48" customHeight="1" x14ac:dyDescent="0.25">
      <c r="A115" s="6">
        <f t="shared" si="1"/>
        <v>113</v>
      </c>
      <c r="B115" s="6" t="s">
        <v>177</v>
      </c>
      <c r="C115" s="6" t="s">
        <v>14</v>
      </c>
      <c r="D115" s="7" t="s">
        <v>193</v>
      </c>
      <c r="E115" s="6" t="s">
        <v>14</v>
      </c>
      <c r="F115" s="6" t="s">
        <v>14</v>
      </c>
      <c r="G115" s="8" t="s">
        <v>194</v>
      </c>
      <c r="H115" s="8"/>
      <c r="I115" s="9" t="s">
        <v>5</v>
      </c>
      <c r="J115" s="9" t="s">
        <v>180</v>
      </c>
      <c r="K115" s="10" t="s">
        <v>14</v>
      </c>
      <c r="L115" s="10" t="s">
        <v>195</v>
      </c>
      <c r="M115" s="16" t="s">
        <v>14</v>
      </c>
      <c r="N115" s="16" t="s">
        <v>14</v>
      </c>
      <c r="O115" s="16" t="s">
        <v>14</v>
      </c>
      <c r="P115" s="16" t="s">
        <v>14</v>
      </c>
      <c r="Q115" s="16" t="s">
        <v>14</v>
      </c>
      <c r="R115" s="16" t="s">
        <v>14</v>
      </c>
      <c r="S115" s="21" t="s">
        <v>18</v>
      </c>
      <c r="T115" s="21" t="s">
        <v>18</v>
      </c>
      <c r="U115" s="21" t="s">
        <v>18</v>
      </c>
      <c r="V115" s="21" t="s">
        <v>61</v>
      </c>
      <c r="W115" s="38" t="s">
        <v>14</v>
      </c>
      <c r="X115" s="38" t="s">
        <v>14</v>
      </c>
      <c r="Y115" s="38" t="s">
        <v>14</v>
      </c>
      <c r="Z115" s="38" t="s">
        <v>14</v>
      </c>
      <c r="AA115" s="38" t="s">
        <v>14</v>
      </c>
      <c r="AB115" s="36" t="s">
        <v>611</v>
      </c>
      <c r="AC115" s="45" t="s">
        <v>686</v>
      </c>
      <c r="AD115" s="45" t="s">
        <v>14</v>
      </c>
      <c r="AE115" s="45" t="s">
        <v>14</v>
      </c>
    </row>
    <row r="116" spans="1:31" ht="150" x14ac:dyDescent="0.25">
      <c r="A116" s="6">
        <f t="shared" si="1"/>
        <v>114</v>
      </c>
      <c r="B116" s="6" t="s">
        <v>177</v>
      </c>
      <c r="C116" s="6" t="s">
        <v>14</v>
      </c>
      <c r="D116" s="7" t="s">
        <v>193</v>
      </c>
      <c r="E116" s="6" t="s">
        <v>16</v>
      </c>
      <c r="F116" s="6" t="s">
        <v>14</v>
      </c>
      <c r="G116" s="8" t="s">
        <v>196</v>
      </c>
      <c r="H116" s="11" t="s">
        <v>197</v>
      </c>
      <c r="I116" s="9" t="s">
        <v>5</v>
      </c>
      <c r="J116" s="9" t="s">
        <v>180</v>
      </c>
      <c r="K116" s="10" t="s">
        <v>14</v>
      </c>
      <c r="L116" s="10" t="s">
        <v>195</v>
      </c>
      <c r="M116" s="16" t="s">
        <v>342</v>
      </c>
      <c r="N116" s="16" t="s">
        <v>14</v>
      </c>
      <c r="O116" s="16" t="s">
        <v>14</v>
      </c>
      <c r="P116" s="16" t="s">
        <v>14</v>
      </c>
      <c r="Q116" s="16" t="s">
        <v>14</v>
      </c>
      <c r="R116" s="16" t="s">
        <v>14</v>
      </c>
      <c r="S116" s="21" t="s">
        <v>18</v>
      </c>
      <c r="T116" s="21" t="s">
        <v>18</v>
      </c>
      <c r="U116" s="21" t="s">
        <v>18</v>
      </c>
      <c r="V116" s="21" t="s">
        <v>61</v>
      </c>
      <c r="W116" s="38" t="s">
        <v>14</v>
      </c>
      <c r="X116" s="38" t="s">
        <v>14</v>
      </c>
      <c r="Y116" s="38" t="s">
        <v>14</v>
      </c>
      <c r="Z116" s="38" t="s">
        <v>14</v>
      </c>
      <c r="AA116" s="38" t="s">
        <v>14</v>
      </c>
      <c r="AB116" s="36" t="s">
        <v>612</v>
      </c>
      <c r="AC116" s="45" t="s">
        <v>686</v>
      </c>
      <c r="AD116" s="45" t="s">
        <v>14</v>
      </c>
      <c r="AE116" s="45" t="s">
        <v>14</v>
      </c>
    </row>
    <row r="117" spans="1:31" ht="180" x14ac:dyDescent="0.25">
      <c r="A117" s="6">
        <f t="shared" si="1"/>
        <v>115</v>
      </c>
      <c r="B117" s="6" t="s">
        <v>177</v>
      </c>
      <c r="C117" s="6" t="s">
        <v>14</v>
      </c>
      <c r="D117" s="7" t="s">
        <v>193</v>
      </c>
      <c r="E117" s="6" t="s">
        <v>21</v>
      </c>
      <c r="F117" s="6" t="s">
        <v>14</v>
      </c>
      <c r="G117" s="8" t="s">
        <v>198</v>
      </c>
      <c r="H117" s="11" t="s">
        <v>199</v>
      </c>
      <c r="I117" s="9" t="s">
        <v>5</v>
      </c>
      <c r="J117" s="9" t="s">
        <v>180</v>
      </c>
      <c r="K117" s="10" t="s">
        <v>14</v>
      </c>
      <c r="L117" s="10" t="s">
        <v>195</v>
      </c>
      <c r="M117" s="16" t="s">
        <v>343</v>
      </c>
      <c r="N117" s="16" t="s">
        <v>14</v>
      </c>
      <c r="O117" s="16" t="s">
        <v>14</v>
      </c>
      <c r="P117" s="16" t="s">
        <v>14</v>
      </c>
      <c r="Q117" s="16" t="s">
        <v>14</v>
      </c>
      <c r="R117" s="16" t="s">
        <v>14</v>
      </c>
      <c r="S117" s="21" t="s">
        <v>18</v>
      </c>
      <c r="T117" s="21" t="s">
        <v>18</v>
      </c>
      <c r="U117" s="21" t="s">
        <v>18</v>
      </c>
      <c r="V117" s="21" t="s">
        <v>61</v>
      </c>
      <c r="W117" s="38" t="s">
        <v>14</v>
      </c>
      <c r="X117" s="38" t="s">
        <v>14</v>
      </c>
      <c r="Y117" s="38" t="s">
        <v>14</v>
      </c>
      <c r="Z117" s="38" t="s">
        <v>14</v>
      </c>
      <c r="AA117" s="38" t="s">
        <v>14</v>
      </c>
      <c r="AB117" s="36" t="s">
        <v>613</v>
      </c>
      <c r="AC117" s="45" t="s">
        <v>686</v>
      </c>
      <c r="AD117" s="45" t="s">
        <v>14</v>
      </c>
      <c r="AE117" s="45" t="s">
        <v>14</v>
      </c>
    </row>
    <row r="118" spans="1:31" ht="150" x14ac:dyDescent="0.25">
      <c r="A118" s="6">
        <f t="shared" si="1"/>
        <v>116</v>
      </c>
      <c r="B118" s="6" t="s">
        <v>177</v>
      </c>
      <c r="C118" s="6" t="s">
        <v>14</v>
      </c>
      <c r="D118" s="7" t="s">
        <v>193</v>
      </c>
      <c r="E118" s="6" t="s">
        <v>23</v>
      </c>
      <c r="F118" s="6" t="s">
        <v>14</v>
      </c>
      <c r="G118" s="8" t="s">
        <v>200</v>
      </c>
      <c r="H118" s="11" t="s">
        <v>201</v>
      </c>
      <c r="I118" s="9" t="s">
        <v>5</v>
      </c>
      <c r="J118" s="9" t="s">
        <v>180</v>
      </c>
      <c r="K118" s="10" t="s">
        <v>14</v>
      </c>
      <c r="L118" s="10" t="s">
        <v>195</v>
      </c>
      <c r="M118" s="16" t="s">
        <v>344</v>
      </c>
      <c r="N118" s="16" t="s">
        <v>14</v>
      </c>
      <c r="O118" s="16" t="s">
        <v>14</v>
      </c>
      <c r="P118" s="16" t="s">
        <v>14</v>
      </c>
      <c r="Q118" s="16" t="s">
        <v>14</v>
      </c>
      <c r="R118" s="16" t="s">
        <v>14</v>
      </c>
      <c r="S118" s="21" t="s">
        <v>18</v>
      </c>
      <c r="T118" s="21" t="s">
        <v>18</v>
      </c>
      <c r="U118" s="21" t="s">
        <v>18</v>
      </c>
      <c r="V118" s="21" t="s">
        <v>61</v>
      </c>
      <c r="W118" s="38" t="s">
        <v>14</v>
      </c>
      <c r="X118" s="38" t="s">
        <v>14</v>
      </c>
      <c r="Y118" s="38" t="s">
        <v>14</v>
      </c>
      <c r="Z118" s="38" t="s">
        <v>14</v>
      </c>
      <c r="AA118" s="38" t="s">
        <v>14</v>
      </c>
      <c r="AB118" s="36" t="s">
        <v>614</v>
      </c>
      <c r="AC118" s="45" t="s">
        <v>686</v>
      </c>
      <c r="AD118" s="45" t="s">
        <v>14</v>
      </c>
      <c r="AE118" s="45" t="s">
        <v>14</v>
      </c>
    </row>
    <row r="119" spans="1:31" ht="45" x14ac:dyDescent="0.25">
      <c r="A119" s="6">
        <f t="shared" si="1"/>
        <v>117</v>
      </c>
      <c r="B119" s="6" t="s">
        <v>177</v>
      </c>
      <c r="C119" s="6" t="s">
        <v>14</v>
      </c>
      <c r="D119" s="7" t="s">
        <v>193</v>
      </c>
      <c r="E119" s="6" t="s">
        <v>25</v>
      </c>
      <c r="F119" s="6" t="s">
        <v>14</v>
      </c>
      <c r="G119" s="8" t="s">
        <v>202</v>
      </c>
      <c r="H119" s="11" t="s">
        <v>203</v>
      </c>
      <c r="I119" s="9" t="s">
        <v>5</v>
      </c>
      <c r="J119" s="9" t="s">
        <v>180</v>
      </c>
      <c r="K119" s="10" t="s">
        <v>14</v>
      </c>
      <c r="L119" s="10" t="s">
        <v>195</v>
      </c>
      <c r="M119" s="16" t="s">
        <v>14</v>
      </c>
      <c r="N119" s="16" t="s">
        <v>14</v>
      </c>
      <c r="O119" s="16" t="s">
        <v>14</v>
      </c>
      <c r="P119" s="16" t="s">
        <v>345</v>
      </c>
      <c r="Q119" s="16" t="s">
        <v>14</v>
      </c>
      <c r="R119" s="16" t="s">
        <v>14</v>
      </c>
      <c r="S119" s="21" t="s">
        <v>18</v>
      </c>
      <c r="T119" s="21" t="s">
        <v>18</v>
      </c>
      <c r="U119" s="21" t="s">
        <v>18</v>
      </c>
      <c r="V119" s="21" t="s">
        <v>61</v>
      </c>
      <c r="W119" s="38" t="s">
        <v>14</v>
      </c>
      <c r="X119" s="38" t="s">
        <v>14</v>
      </c>
      <c r="Y119" s="38" t="s">
        <v>14</v>
      </c>
      <c r="Z119" s="38" t="s">
        <v>14</v>
      </c>
      <c r="AA119" s="38" t="s">
        <v>14</v>
      </c>
      <c r="AB119" s="36" t="s">
        <v>615</v>
      </c>
      <c r="AC119" s="45" t="s">
        <v>686</v>
      </c>
      <c r="AD119" s="45" t="s">
        <v>14</v>
      </c>
      <c r="AE119" s="45" t="s">
        <v>14</v>
      </c>
    </row>
    <row r="120" spans="1:31" ht="45" x14ac:dyDescent="0.25">
      <c r="A120" s="6">
        <f t="shared" si="1"/>
        <v>118</v>
      </c>
      <c r="B120" s="6" t="s">
        <v>177</v>
      </c>
      <c r="C120" s="6" t="s">
        <v>14</v>
      </c>
      <c r="D120" s="7" t="s">
        <v>193</v>
      </c>
      <c r="E120" s="6" t="s">
        <v>25</v>
      </c>
      <c r="F120" s="6" t="s">
        <v>14</v>
      </c>
      <c r="G120" s="8" t="s">
        <v>202</v>
      </c>
      <c r="H120" s="11" t="s">
        <v>203</v>
      </c>
      <c r="I120" s="9" t="s">
        <v>5</v>
      </c>
      <c r="J120" s="9" t="s">
        <v>180</v>
      </c>
      <c r="K120" s="10" t="s">
        <v>14</v>
      </c>
      <c r="L120" s="10" t="s">
        <v>195</v>
      </c>
      <c r="M120" s="16" t="s">
        <v>14</v>
      </c>
      <c r="N120" s="16" t="s">
        <v>14</v>
      </c>
      <c r="O120" s="16" t="s">
        <v>14</v>
      </c>
      <c r="P120" s="16" t="s">
        <v>14</v>
      </c>
      <c r="Q120" s="16" t="s">
        <v>14</v>
      </c>
      <c r="R120" s="16" t="s">
        <v>764</v>
      </c>
      <c r="S120" s="21" t="s">
        <v>18</v>
      </c>
      <c r="T120" s="21" t="s">
        <v>18</v>
      </c>
      <c r="U120" s="21" t="s">
        <v>18</v>
      </c>
      <c r="V120" s="21" t="s">
        <v>61</v>
      </c>
      <c r="W120" s="38" t="s">
        <v>14</v>
      </c>
      <c r="X120" s="38" t="s">
        <v>14</v>
      </c>
      <c r="Y120" s="38" t="s">
        <v>14</v>
      </c>
      <c r="Z120" s="38" t="s">
        <v>14</v>
      </c>
      <c r="AA120" s="38" t="s">
        <v>14</v>
      </c>
      <c r="AB120" s="36" t="s">
        <v>615</v>
      </c>
      <c r="AC120" s="45" t="s">
        <v>686</v>
      </c>
      <c r="AD120" s="45" t="s">
        <v>14</v>
      </c>
      <c r="AE120" s="45" t="s">
        <v>14</v>
      </c>
    </row>
    <row r="121" spans="1:31" ht="120" x14ac:dyDescent="0.25">
      <c r="A121" s="6">
        <f t="shared" si="1"/>
        <v>119</v>
      </c>
      <c r="B121" s="6" t="s">
        <v>177</v>
      </c>
      <c r="C121" s="6" t="s">
        <v>14</v>
      </c>
      <c r="D121" s="7" t="s">
        <v>204</v>
      </c>
      <c r="E121" s="6" t="s">
        <v>16</v>
      </c>
      <c r="F121" s="6" t="s">
        <v>14</v>
      </c>
      <c r="G121" s="8" t="s">
        <v>205</v>
      </c>
      <c r="H121" s="11" t="s">
        <v>913</v>
      </c>
      <c r="I121" s="9" t="s">
        <v>5</v>
      </c>
      <c r="J121" s="9" t="s">
        <v>180</v>
      </c>
      <c r="K121" s="10" t="s">
        <v>14</v>
      </c>
      <c r="L121" s="10" t="s">
        <v>207</v>
      </c>
      <c r="M121" s="16" t="s">
        <v>14</v>
      </c>
      <c r="N121" s="16" t="s">
        <v>338</v>
      </c>
      <c r="O121" s="16" t="s">
        <v>14</v>
      </c>
      <c r="P121" s="16" t="s">
        <v>14</v>
      </c>
      <c r="Q121" s="16" t="s">
        <v>14</v>
      </c>
      <c r="R121" s="16" t="s">
        <v>14</v>
      </c>
      <c r="S121" s="21" t="s">
        <v>18</v>
      </c>
      <c r="T121" s="21" t="s">
        <v>18</v>
      </c>
      <c r="U121" s="21" t="s">
        <v>18</v>
      </c>
      <c r="V121" s="21" t="s">
        <v>61</v>
      </c>
      <c r="W121" s="38" t="s">
        <v>14</v>
      </c>
      <c r="X121" s="38" t="s">
        <v>14</v>
      </c>
      <c r="Y121" s="38" t="s">
        <v>14</v>
      </c>
      <c r="Z121" s="38" t="s">
        <v>14</v>
      </c>
      <c r="AA121" s="38" t="s">
        <v>14</v>
      </c>
      <c r="AB121" s="36" t="s">
        <v>616</v>
      </c>
      <c r="AC121" s="45" t="s">
        <v>686</v>
      </c>
      <c r="AD121" s="45" t="s">
        <v>14</v>
      </c>
      <c r="AE121" s="45" t="s">
        <v>14</v>
      </c>
    </row>
    <row r="122" spans="1:31" ht="45" x14ac:dyDescent="0.25">
      <c r="A122" s="6">
        <f t="shared" si="1"/>
        <v>120</v>
      </c>
      <c r="B122" s="6" t="s">
        <v>177</v>
      </c>
      <c r="C122" s="6" t="s">
        <v>14</v>
      </c>
      <c r="D122" s="7" t="s">
        <v>204</v>
      </c>
      <c r="E122" s="6" t="s">
        <v>21</v>
      </c>
      <c r="F122" s="6" t="s">
        <v>14</v>
      </c>
      <c r="G122" s="8" t="s">
        <v>208</v>
      </c>
      <c r="H122" s="8"/>
      <c r="I122" s="9" t="s">
        <v>5</v>
      </c>
      <c r="J122" s="9" t="s">
        <v>180</v>
      </c>
      <c r="K122" s="10" t="s">
        <v>14</v>
      </c>
      <c r="L122" s="10" t="s">
        <v>207</v>
      </c>
      <c r="M122" s="16" t="s">
        <v>14</v>
      </c>
      <c r="N122" s="16" t="s">
        <v>900</v>
      </c>
      <c r="O122" s="16" t="s">
        <v>14</v>
      </c>
      <c r="P122" s="16" t="s">
        <v>14</v>
      </c>
      <c r="Q122" s="16" t="s">
        <v>14</v>
      </c>
      <c r="R122" s="16" t="s">
        <v>14</v>
      </c>
      <c r="S122" s="21" t="s">
        <v>18</v>
      </c>
      <c r="T122" s="21" t="s">
        <v>18</v>
      </c>
      <c r="U122" s="21" t="s">
        <v>18</v>
      </c>
      <c r="V122" s="21" t="s">
        <v>61</v>
      </c>
      <c r="W122" s="38" t="s">
        <v>14</v>
      </c>
      <c r="X122" s="38" t="s">
        <v>14</v>
      </c>
      <c r="Y122" s="38" t="s">
        <v>14</v>
      </c>
      <c r="Z122" s="38" t="s">
        <v>14</v>
      </c>
      <c r="AA122" s="38" t="s">
        <v>14</v>
      </c>
      <c r="AB122" s="36" t="s">
        <v>617</v>
      </c>
      <c r="AC122" s="45" t="s">
        <v>686</v>
      </c>
      <c r="AD122" s="45" t="s">
        <v>14</v>
      </c>
      <c r="AE122" s="45" t="s">
        <v>14</v>
      </c>
    </row>
    <row r="123" spans="1:31" ht="45" x14ac:dyDescent="0.25">
      <c r="A123" s="6">
        <f t="shared" si="1"/>
        <v>121</v>
      </c>
      <c r="B123" s="6" t="s">
        <v>177</v>
      </c>
      <c r="C123" s="6" t="s">
        <v>14</v>
      </c>
      <c r="D123" s="7" t="s">
        <v>204</v>
      </c>
      <c r="E123" s="6" t="s">
        <v>23</v>
      </c>
      <c r="F123" s="6" t="s">
        <v>14</v>
      </c>
      <c r="G123" s="8" t="s">
        <v>209</v>
      </c>
      <c r="H123" s="8"/>
      <c r="I123" s="9" t="s">
        <v>5</v>
      </c>
      <c r="J123" s="9" t="s">
        <v>180</v>
      </c>
      <c r="K123" s="10" t="s">
        <v>14</v>
      </c>
      <c r="L123" s="10" t="s">
        <v>207</v>
      </c>
      <c r="M123" s="16" t="s">
        <v>14</v>
      </c>
      <c r="N123" s="16" t="s">
        <v>340</v>
      </c>
      <c r="O123" s="16" t="s">
        <v>14</v>
      </c>
      <c r="P123" s="16" t="s">
        <v>14</v>
      </c>
      <c r="Q123" s="16" t="s">
        <v>14</v>
      </c>
      <c r="R123" s="16" t="s">
        <v>14</v>
      </c>
      <c r="S123" s="21" t="s">
        <v>18</v>
      </c>
      <c r="T123" s="21" t="s">
        <v>18</v>
      </c>
      <c r="U123" s="21" t="s">
        <v>18</v>
      </c>
      <c r="V123" s="21" t="s">
        <v>61</v>
      </c>
      <c r="W123" s="38" t="s">
        <v>14</v>
      </c>
      <c r="X123" s="38" t="s">
        <v>14</v>
      </c>
      <c r="Y123" s="38" t="s">
        <v>14</v>
      </c>
      <c r="Z123" s="38" t="s">
        <v>14</v>
      </c>
      <c r="AA123" s="38" t="s">
        <v>14</v>
      </c>
      <c r="AB123" s="36" t="s">
        <v>618</v>
      </c>
      <c r="AC123" s="45" t="s">
        <v>686</v>
      </c>
      <c r="AD123" s="45" t="s">
        <v>14</v>
      </c>
      <c r="AE123" s="45" t="s">
        <v>14</v>
      </c>
    </row>
    <row r="124" spans="1:31" ht="45" x14ac:dyDescent="0.25">
      <c r="A124" s="6">
        <f t="shared" si="1"/>
        <v>122</v>
      </c>
      <c r="B124" s="6" t="s">
        <v>177</v>
      </c>
      <c r="C124" s="6" t="s">
        <v>14</v>
      </c>
      <c r="D124" s="7" t="s">
        <v>204</v>
      </c>
      <c r="E124" s="6" t="s">
        <v>25</v>
      </c>
      <c r="F124" s="6" t="s">
        <v>47</v>
      </c>
      <c r="G124" s="8" t="s">
        <v>210</v>
      </c>
      <c r="H124" s="8"/>
      <c r="I124" s="9" t="s">
        <v>117</v>
      </c>
      <c r="J124" s="9" t="s">
        <v>180</v>
      </c>
      <c r="K124" s="10" t="s">
        <v>14</v>
      </c>
      <c r="L124" s="10" t="s">
        <v>207</v>
      </c>
      <c r="M124" s="16" t="s">
        <v>344</v>
      </c>
      <c r="N124" s="16" t="s">
        <v>338</v>
      </c>
      <c r="O124" s="16" t="s">
        <v>14</v>
      </c>
      <c r="P124" s="16" t="s">
        <v>14</v>
      </c>
      <c r="Q124" s="16" t="s">
        <v>14</v>
      </c>
      <c r="R124" s="16" t="s">
        <v>14</v>
      </c>
      <c r="S124" s="21" t="s">
        <v>18</v>
      </c>
      <c r="T124" s="21" t="s">
        <v>18</v>
      </c>
      <c r="U124" s="21" t="s">
        <v>18</v>
      </c>
      <c r="V124" s="21" t="s">
        <v>61</v>
      </c>
      <c r="W124" s="38" t="s">
        <v>14</v>
      </c>
      <c r="X124" s="38" t="s">
        <v>14</v>
      </c>
      <c r="Y124" s="38" t="s">
        <v>14</v>
      </c>
      <c r="Z124" s="38" t="s">
        <v>14</v>
      </c>
      <c r="AA124" s="38" t="s">
        <v>14</v>
      </c>
      <c r="AB124" s="36" t="s">
        <v>619</v>
      </c>
      <c r="AC124" s="45" t="s">
        <v>686</v>
      </c>
      <c r="AD124" s="45" t="s">
        <v>14</v>
      </c>
      <c r="AE124" s="45" t="s">
        <v>14</v>
      </c>
    </row>
    <row r="125" spans="1:31" ht="60" x14ac:dyDescent="0.25">
      <c r="A125" s="6">
        <f t="shared" si="1"/>
        <v>123</v>
      </c>
      <c r="B125" s="6" t="s">
        <v>177</v>
      </c>
      <c r="C125" s="6" t="s">
        <v>14</v>
      </c>
      <c r="D125" s="7" t="s">
        <v>204</v>
      </c>
      <c r="E125" s="6" t="s">
        <v>25</v>
      </c>
      <c r="F125" s="6" t="s">
        <v>77</v>
      </c>
      <c r="G125" s="8" t="s">
        <v>211</v>
      </c>
      <c r="H125" s="8"/>
      <c r="I125" s="9" t="s">
        <v>117</v>
      </c>
      <c r="J125" s="9" t="s">
        <v>180</v>
      </c>
      <c r="K125" s="10" t="s">
        <v>14</v>
      </c>
      <c r="L125" s="10" t="s">
        <v>207</v>
      </c>
      <c r="M125" s="16" t="s">
        <v>346</v>
      </c>
      <c r="N125" s="16" t="s">
        <v>338</v>
      </c>
      <c r="O125" s="16" t="s">
        <v>14</v>
      </c>
      <c r="P125" s="16" t="s">
        <v>14</v>
      </c>
      <c r="Q125" s="16" t="s">
        <v>14</v>
      </c>
      <c r="R125" s="16" t="s">
        <v>14</v>
      </c>
      <c r="S125" s="21" t="s">
        <v>18</v>
      </c>
      <c r="T125" s="21" t="s">
        <v>18</v>
      </c>
      <c r="U125" s="21" t="s">
        <v>18</v>
      </c>
      <c r="V125" s="21" t="s">
        <v>61</v>
      </c>
      <c r="W125" s="38" t="s">
        <v>14</v>
      </c>
      <c r="X125" s="38" t="s">
        <v>14</v>
      </c>
      <c r="Y125" s="38" t="s">
        <v>14</v>
      </c>
      <c r="Z125" s="38" t="s">
        <v>14</v>
      </c>
      <c r="AA125" s="38" t="s">
        <v>14</v>
      </c>
      <c r="AB125" s="36" t="s">
        <v>620</v>
      </c>
      <c r="AC125" s="45" t="s">
        <v>686</v>
      </c>
      <c r="AD125" s="45" t="s">
        <v>14</v>
      </c>
      <c r="AE125" s="45" t="s">
        <v>14</v>
      </c>
    </row>
    <row r="126" spans="1:31" ht="105" x14ac:dyDescent="0.25">
      <c r="A126" s="6">
        <f t="shared" si="1"/>
        <v>124</v>
      </c>
      <c r="B126" s="6" t="s">
        <v>177</v>
      </c>
      <c r="C126" s="6" t="s">
        <v>14</v>
      </c>
      <c r="D126" s="7" t="s">
        <v>204</v>
      </c>
      <c r="E126" s="6" t="s">
        <v>25</v>
      </c>
      <c r="F126" s="6" t="s">
        <v>88</v>
      </c>
      <c r="G126" s="8" t="s">
        <v>212</v>
      </c>
      <c r="H126" s="8"/>
      <c r="I126" s="9" t="s">
        <v>117</v>
      </c>
      <c r="J126" s="9" t="s">
        <v>180</v>
      </c>
      <c r="K126" s="10" t="s">
        <v>14</v>
      </c>
      <c r="L126" s="10" t="s">
        <v>207</v>
      </c>
      <c r="M126" s="16" t="s">
        <v>344</v>
      </c>
      <c r="N126" s="16" t="s">
        <v>338</v>
      </c>
      <c r="O126" s="16" t="s">
        <v>14</v>
      </c>
      <c r="P126" s="16" t="s">
        <v>14</v>
      </c>
      <c r="Q126" s="16" t="s">
        <v>14</v>
      </c>
      <c r="R126" s="16" t="s">
        <v>14</v>
      </c>
      <c r="S126" s="21" t="s">
        <v>18</v>
      </c>
      <c r="T126" s="21" t="s">
        <v>18</v>
      </c>
      <c r="U126" s="21" t="s">
        <v>18</v>
      </c>
      <c r="V126" s="21" t="s">
        <v>61</v>
      </c>
      <c r="W126" s="38" t="s">
        <v>14</v>
      </c>
      <c r="X126" s="38" t="s">
        <v>14</v>
      </c>
      <c r="Y126" s="38" t="s">
        <v>14</v>
      </c>
      <c r="Z126" s="38" t="s">
        <v>14</v>
      </c>
      <c r="AA126" s="38" t="s">
        <v>14</v>
      </c>
      <c r="AB126" s="36" t="s">
        <v>619</v>
      </c>
      <c r="AC126" s="45" t="s">
        <v>686</v>
      </c>
      <c r="AD126" s="45" t="s">
        <v>14</v>
      </c>
      <c r="AE126" s="45" t="s">
        <v>14</v>
      </c>
    </row>
    <row r="127" spans="1:31" ht="210" x14ac:dyDescent="0.25">
      <c r="A127" s="6">
        <f t="shared" si="1"/>
        <v>125</v>
      </c>
      <c r="B127" s="6" t="s">
        <v>177</v>
      </c>
      <c r="C127" s="6" t="s">
        <v>14</v>
      </c>
      <c r="D127" s="7" t="s">
        <v>213</v>
      </c>
      <c r="E127" s="6" t="s">
        <v>16</v>
      </c>
      <c r="F127" s="6" t="s">
        <v>14</v>
      </c>
      <c r="G127" s="8" t="s">
        <v>214</v>
      </c>
      <c r="H127" s="11" t="s">
        <v>914</v>
      </c>
      <c r="I127" s="9" t="s">
        <v>5</v>
      </c>
      <c r="J127" s="9" t="s">
        <v>180</v>
      </c>
      <c r="K127" s="10" t="s">
        <v>14</v>
      </c>
      <c r="L127" s="10" t="s">
        <v>215</v>
      </c>
      <c r="M127" s="16" t="s">
        <v>14</v>
      </c>
      <c r="N127" s="16" t="s">
        <v>338</v>
      </c>
      <c r="O127" s="16" t="s">
        <v>14</v>
      </c>
      <c r="P127" s="16" t="s">
        <v>14</v>
      </c>
      <c r="Q127" s="16" t="s">
        <v>14</v>
      </c>
      <c r="R127" s="16" t="s">
        <v>764</v>
      </c>
      <c r="S127" s="21" t="s">
        <v>18</v>
      </c>
      <c r="T127" s="21" t="s">
        <v>18</v>
      </c>
      <c r="U127" s="21" t="s">
        <v>18</v>
      </c>
      <c r="V127" s="21" t="s">
        <v>61</v>
      </c>
      <c r="W127" s="38" t="s">
        <v>14</v>
      </c>
      <c r="X127" s="38" t="s">
        <v>14</v>
      </c>
      <c r="Y127" s="38" t="s">
        <v>14</v>
      </c>
      <c r="Z127" s="38" t="s">
        <v>14</v>
      </c>
      <c r="AA127" s="38" t="s">
        <v>14</v>
      </c>
      <c r="AB127" s="36" t="s">
        <v>621</v>
      </c>
      <c r="AC127" s="45" t="s">
        <v>686</v>
      </c>
      <c r="AD127" s="45" t="s">
        <v>14</v>
      </c>
      <c r="AE127" s="45" t="s">
        <v>14</v>
      </c>
    </row>
    <row r="128" spans="1:31" ht="45" x14ac:dyDescent="0.25">
      <c r="A128" s="6">
        <f t="shared" si="1"/>
        <v>126</v>
      </c>
      <c r="B128" s="6" t="s">
        <v>177</v>
      </c>
      <c r="C128" s="6" t="s">
        <v>14</v>
      </c>
      <c r="D128" s="7" t="s">
        <v>213</v>
      </c>
      <c r="E128" s="6" t="s">
        <v>21</v>
      </c>
      <c r="F128" s="6" t="s">
        <v>14</v>
      </c>
      <c r="G128" s="8" t="s">
        <v>217</v>
      </c>
      <c r="H128" s="8"/>
      <c r="I128" s="9" t="s">
        <v>5</v>
      </c>
      <c r="J128" s="9" t="s">
        <v>180</v>
      </c>
      <c r="K128" s="10" t="s">
        <v>14</v>
      </c>
      <c r="L128" s="10" t="s">
        <v>215</v>
      </c>
      <c r="M128" s="16" t="s">
        <v>14</v>
      </c>
      <c r="N128" s="16" t="s">
        <v>338</v>
      </c>
      <c r="O128" s="16" t="s">
        <v>14</v>
      </c>
      <c r="P128" s="16" t="s">
        <v>14</v>
      </c>
      <c r="Q128" s="16" t="s">
        <v>14</v>
      </c>
      <c r="R128" s="16" t="s">
        <v>764</v>
      </c>
      <c r="S128" s="21" t="s">
        <v>18</v>
      </c>
      <c r="T128" s="21" t="s">
        <v>18</v>
      </c>
      <c r="U128" s="21" t="s">
        <v>18</v>
      </c>
      <c r="V128" s="21" t="s">
        <v>61</v>
      </c>
      <c r="W128" s="38" t="s">
        <v>14</v>
      </c>
      <c r="X128" s="38" t="s">
        <v>14</v>
      </c>
      <c r="Y128" s="38" t="s">
        <v>14</v>
      </c>
      <c r="Z128" s="38" t="s">
        <v>14</v>
      </c>
      <c r="AA128" s="38" t="s">
        <v>14</v>
      </c>
      <c r="AB128" s="36" t="s">
        <v>622</v>
      </c>
      <c r="AC128" s="45" t="s">
        <v>686</v>
      </c>
      <c r="AD128" s="45" t="s">
        <v>14</v>
      </c>
      <c r="AE128" s="45" t="s">
        <v>14</v>
      </c>
    </row>
    <row r="129" spans="1:31" ht="75" x14ac:dyDescent="0.25">
      <c r="A129" s="6">
        <f t="shared" si="1"/>
        <v>127</v>
      </c>
      <c r="B129" s="6" t="s">
        <v>177</v>
      </c>
      <c r="C129" s="6" t="s">
        <v>14</v>
      </c>
      <c r="D129" s="7" t="s">
        <v>213</v>
      </c>
      <c r="E129" s="6" t="s">
        <v>23</v>
      </c>
      <c r="F129" s="6" t="s">
        <v>14</v>
      </c>
      <c r="G129" s="8" t="s">
        <v>218</v>
      </c>
      <c r="H129" s="11" t="s">
        <v>915</v>
      </c>
      <c r="I129" s="9" t="s">
        <v>5</v>
      </c>
      <c r="J129" s="9" t="s">
        <v>180</v>
      </c>
      <c r="K129" s="10" t="s">
        <v>14</v>
      </c>
      <c r="L129" s="10" t="s">
        <v>215</v>
      </c>
      <c r="M129" s="16" t="s">
        <v>14</v>
      </c>
      <c r="N129" s="16" t="s">
        <v>338</v>
      </c>
      <c r="O129" s="16" t="s">
        <v>14</v>
      </c>
      <c r="P129" s="16" t="s">
        <v>14</v>
      </c>
      <c r="Q129" s="16" t="s">
        <v>14</v>
      </c>
      <c r="R129" s="16" t="s">
        <v>764</v>
      </c>
      <c r="S129" s="21" t="s">
        <v>18</v>
      </c>
      <c r="T129" s="21" t="s">
        <v>18</v>
      </c>
      <c r="U129" s="21" t="s">
        <v>18</v>
      </c>
      <c r="V129" s="21" t="s">
        <v>61</v>
      </c>
      <c r="W129" s="38" t="s">
        <v>14</v>
      </c>
      <c r="X129" s="38" t="s">
        <v>14</v>
      </c>
      <c r="Y129" s="38" t="s">
        <v>14</v>
      </c>
      <c r="Z129" s="38" t="s">
        <v>14</v>
      </c>
      <c r="AA129" s="38" t="s">
        <v>14</v>
      </c>
      <c r="AB129" s="36" t="s">
        <v>621</v>
      </c>
      <c r="AC129" s="45" t="s">
        <v>686</v>
      </c>
      <c r="AD129" s="45" t="s">
        <v>14</v>
      </c>
      <c r="AE129" s="45" t="s">
        <v>14</v>
      </c>
    </row>
    <row r="130" spans="1:31" ht="30" x14ac:dyDescent="0.25">
      <c r="A130" s="6">
        <f t="shared" si="1"/>
        <v>128</v>
      </c>
      <c r="B130" s="6" t="s">
        <v>177</v>
      </c>
      <c r="C130" s="6" t="s">
        <v>14</v>
      </c>
      <c r="D130" s="7" t="s">
        <v>213</v>
      </c>
      <c r="E130" s="6" t="s">
        <v>25</v>
      </c>
      <c r="F130" s="6" t="s">
        <v>14</v>
      </c>
      <c r="G130" s="8" t="s">
        <v>219</v>
      </c>
      <c r="H130" s="8"/>
      <c r="I130" s="9" t="s">
        <v>5</v>
      </c>
      <c r="J130" s="9" t="s">
        <v>180</v>
      </c>
      <c r="K130" s="10" t="s">
        <v>14</v>
      </c>
      <c r="L130" s="10" t="s">
        <v>215</v>
      </c>
      <c r="M130" s="16" t="s">
        <v>14</v>
      </c>
      <c r="N130" s="16" t="s">
        <v>338</v>
      </c>
      <c r="O130" s="16" t="s">
        <v>14</v>
      </c>
      <c r="P130" s="16" t="s">
        <v>14</v>
      </c>
      <c r="Q130" s="16" t="s">
        <v>14</v>
      </c>
      <c r="R130" s="16" t="s">
        <v>764</v>
      </c>
      <c r="S130" s="21" t="s">
        <v>18</v>
      </c>
      <c r="T130" s="21" t="s">
        <v>18</v>
      </c>
      <c r="U130" s="21" t="s">
        <v>18</v>
      </c>
      <c r="V130" s="21" t="s">
        <v>61</v>
      </c>
      <c r="W130" s="38" t="s">
        <v>14</v>
      </c>
      <c r="X130" s="38" t="s">
        <v>14</v>
      </c>
      <c r="Y130" s="38" t="s">
        <v>14</v>
      </c>
      <c r="Z130" s="38" t="s">
        <v>14</v>
      </c>
      <c r="AA130" s="38" t="s">
        <v>14</v>
      </c>
      <c r="AB130" s="36" t="s">
        <v>621</v>
      </c>
      <c r="AC130" s="45" t="s">
        <v>686</v>
      </c>
      <c r="AD130" s="45" t="s">
        <v>14</v>
      </c>
      <c r="AE130" s="45" t="s">
        <v>14</v>
      </c>
    </row>
    <row r="131" spans="1:31" ht="75" x14ac:dyDescent="0.25">
      <c r="A131" s="6">
        <f t="shared" si="1"/>
        <v>129</v>
      </c>
      <c r="B131" s="6" t="s">
        <v>177</v>
      </c>
      <c r="C131" s="6" t="s">
        <v>14</v>
      </c>
      <c r="D131" s="7" t="s">
        <v>213</v>
      </c>
      <c r="E131" s="6" t="s">
        <v>27</v>
      </c>
      <c r="F131" s="6" t="s">
        <v>14</v>
      </c>
      <c r="G131" s="8" t="s">
        <v>220</v>
      </c>
      <c r="H131" s="11" t="s">
        <v>916</v>
      </c>
      <c r="I131" s="9" t="s">
        <v>5</v>
      </c>
      <c r="J131" s="9" t="s">
        <v>180</v>
      </c>
      <c r="K131" s="10" t="s">
        <v>14</v>
      </c>
      <c r="L131" s="10" t="s">
        <v>215</v>
      </c>
      <c r="M131" s="16" t="s">
        <v>14</v>
      </c>
      <c r="N131" s="16" t="s">
        <v>14</v>
      </c>
      <c r="O131" s="16" t="s">
        <v>14</v>
      </c>
      <c r="P131" s="16" t="s">
        <v>14</v>
      </c>
      <c r="Q131" s="16" t="s">
        <v>14</v>
      </c>
      <c r="R131" s="16" t="s">
        <v>764</v>
      </c>
      <c r="S131" s="21" t="s">
        <v>18</v>
      </c>
      <c r="T131" s="21" t="s">
        <v>18</v>
      </c>
      <c r="U131" s="21" t="s">
        <v>18</v>
      </c>
      <c r="V131" s="21" t="s">
        <v>61</v>
      </c>
      <c r="W131" s="38" t="s">
        <v>14</v>
      </c>
      <c r="X131" s="38" t="s">
        <v>14</v>
      </c>
      <c r="Y131" s="38" t="s">
        <v>14</v>
      </c>
      <c r="Z131" s="38" t="s">
        <v>14</v>
      </c>
      <c r="AA131" s="38" t="s">
        <v>14</v>
      </c>
      <c r="AB131" s="36" t="s">
        <v>623</v>
      </c>
      <c r="AC131" s="45" t="s">
        <v>686</v>
      </c>
      <c r="AD131" s="45" t="s">
        <v>14</v>
      </c>
      <c r="AE131" s="45" t="s">
        <v>14</v>
      </c>
    </row>
    <row r="132" spans="1:31" ht="45" x14ac:dyDescent="0.25">
      <c r="A132" s="6">
        <f t="shared" si="1"/>
        <v>130</v>
      </c>
      <c r="B132" s="6" t="s">
        <v>177</v>
      </c>
      <c r="C132" s="6" t="s">
        <v>14</v>
      </c>
      <c r="D132" s="7" t="s">
        <v>213</v>
      </c>
      <c r="E132" s="6" t="s">
        <v>42</v>
      </c>
      <c r="F132" s="6" t="s">
        <v>14</v>
      </c>
      <c r="G132" s="8" t="s">
        <v>379</v>
      </c>
      <c r="H132" s="11"/>
      <c r="I132" s="9" t="s">
        <v>5</v>
      </c>
      <c r="J132" s="9" t="s">
        <v>180</v>
      </c>
      <c r="K132" s="10" t="s">
        <v>14</v>
      </c>
      <c r="L132" s="10" t="s">
        <v>215</v>
      </c>
      <c r="M132" s="16" t="s">
        <v>14</v>
      </c>
      <c r="N132" s="16" t="s">
        <v>14</v>
      </c>
      <c r="O132" s="16" t="s">
        <v>14</v>
      </c>
      <c r="P132" s="16" t="s">
        <v>14</v>
      </c>
      <c r="Q132" s="16" t="s">
        <v>14</v>
      </c>
      <c r="R132" s="16" t="s">
        <v>764</v>
      </c>
      <c r="S132" s="21" t="s">
        <v>18</v>
      </c>
      <c r="T132" s="21" t="s">
        <v>18</v>
      </c>
      <c r="U132" s="21" t="s">
        <v>18</v>
      </c>
      <c r="V132" s="21" t="s">
        <v>61</v>
      </c>
      <c r="W132" s="38" t="s">
        <v>14</v>
      </c>
      <c r="X132" s="38" t="s">
        <v>14</v>
      </c>
      <c r="Y132" s="38" t="s">
        <v>14</v>
      </c>
      <c r="Z132" s="38" t="s">
        <v>14</v>
      </c>
      <c r="AA132" s="38" t="s">
        <v>14</v>
      </c>
      <c r="AB132" s="36" t="s">
        <v>624</v>
      </c>
      <c r="AC132" s="45" t="s">
        <v>686</v>
      </c>
      <c r="AD132" s="45" t="s">
        <v>14</v>
      </c>
      <c r="AE132" s="45" t="s">
        <v>14</v>
      </c>
    </row>
    <row r="133" spans="1:31" ht="30" x14ac:dyDescent="0.25">
      <c r="A133" s="6">
        <f t="shared" ref="A133:A196" si="2">A132+1</f>
        <v>131</v>
      </c>
      <c r="B133" s="6" t="s">
        <v>177</v>
      </c>
      <c r="C133" s="6" t="s">
        <v>14</v>
      </c>
      <c r="D133" s="7" t="s">
        <v>213</v>
      </c>
      <c r="E133" s="6" t="s">
        <v>42</v>
      </c>
      <c r="F133" s="6" t="s">
        <v>47</v>
      </c>
      <c r="G133" s="8" t="s">
        <v>221</v>
      </c>
      <c r="H133" s="8"/>
      <c r="I133" s="9" t="s">
        <v>5</v>
      </c>
      <c r="J133" s="9" t="s">
        <v>180</v>
      </c>
      <c r="K133" s="10" t="s">
        <v>14</v>
      </c>
      <c r="L133" s="10" t="s">
        <v>215</v>
      </c>
      <c r="M133" s="16" t="s">
        <v>14</v>
      </c>
      <c r="N133" s="16" t="s">
        <v>14</v>
      </c>
      <c r="O133" s="16" t="s">
        <v>14</v>
      </c>
      <c r="P133" s="16" t="s">
        <v>14</v>
      </c>
      <c r="Q133" s="16" t="s">
        <v>14</v>
      </c>
      <c r="R133" s="16" t="s">
        <v>764</v>
      </c>
      <c r="S133" s="21" t="s">
        <v>18</v>
      </c>
      <c r="T133" s="21" t="s">
        <v>18</v>
      </c>
      <c r="U133" s="21" t="s">
        <v>18</v>
      </c>
      <c r="V133" s="21" t="s">
        <v>61</v>
      </c>
      <c r="W133" s="38" t="s">
        <v>14</v>
      </c>
      <c r="X133" s="38" t="s">
        <v>14</v>
      </c>
      <c r="Y133" s="38" t="s">
        <v>14</v>
      </c>
      <c r="Z133" s="38" t="s">
        <v>14</v>
      </c>
      <c r="AA133" s="38" t="s">
        <v>14</v>
      </c>
      <c r="AB133" s="36" t="s">
        <v>625</v>
      </c>
      <c r="AC133" s="45" t="s">
        <v>686</v>
      </c>
      <c r="AD133" s="45" t="s">
        <v>14</v>
      </c>
      <c r="AE133" s="45" t="s">
        <v>14</v>
      </c>
    </row>
    <row r="134" spans="1:31" ht="30" x14ac:dyDescent="0.25">
      <c r="A134" s="6">
        <f t="shared" si="2"/>
        <v>132</v>
      </c>
      <c r="B134" s="6" t="s">
        <v>177</v>
      </c>
      <c r="C134" s="6" t="s">
        <v>14</v>
      </c>
      <c r="D134" s="7" t="s">
        <v>213</v>
      </c>
      <c r="E134" s="6" t="s">
        <v>42</v>
      </c>
      <c r="F134" s="6" t="s">
        <v>77</v>
      </c>
      <c r="G134" s="8" t="s">
        <v>893</v>
      </c>
      <c r="H134" s="8"/>
      <c r="I134" s="9" t="s">
        <v>5</v>
      </c>
      <c r="J134" s="9" t="s">
        <v>180</v>
      </c>
      <c r="K134" s="10" t="s">
        <v>14</v>
      </c>
      <c r="L134" s="10" t="s">
        <v>215</v>
      </c>
      <c r="M134" s="16" t="s">
        <v>14</v>
      </c>
      <c r="N134" s="16" t="s">
        <v>14</v>
      </c>
      <c r="O134" s="16" t="s">
        <v>14</v>
      </c>
      <c r="P134" s="16" t="s">
        <v>14</v>
      </c>
      <c r="Q134" s="16" t="s">
        <v>14</v>
      </c>
      <c r="R134" s="16" t="s">
        <v>764</v>
      </c>
      <c r="S134" s="21" t="s">
        <v>18</v>
      </c>
      <c r="T134" s="21" t="s">
        <v>18</v>
      </c>
      <c r="U134" s="21" t="s">
        <v>18</v>
      </c>
      <c r="V134" s="21" t="s">
        <v>61</v>
      </c>
      <c r="W134" s="38" t="s">
        <v>14</v>
      </c>
      <c r="X134" s="38" t="s">
        <v>14</v>
      </c>
      <c r="Y134" s="38" t="s">
        <v>14</v>
      </c>
      <c r="Z134" s="38" t="s">
        <v>14</v>
      </c>
      <c r="AA134" s="38" t="s">
        <v>14</v>
      </c>
      <c r="AB134" s="36" t="s">
        <v>626</v>
      </c>
      <c r="AC134" s="45" t="s">
        <v>686</v>
      </c>
      <c r="AD134" s="45" t="s">
        <v>14</v>
      </c>
      <c r="AE134" s="45" t="s">
        <v>14</v>
      </c>
    </row>
    <row r="135" spans="1:31" ht="90" x14ac:dyDescent="0.25">
      <c r="A135" s="6">
        <f t="shared" si="2"/>
        <v>133</v>
      </c>
      <c r="B135" s="6" t="s">
        <v>177</v>
      </c>
      <c r="C135" s="6" t="s">
        <v>14</v>
      </c>
      <c r="D135" s="7" t="s">
        <v>213</v>
      </c>
      <c r="E135" s="6" t="s">
        <v>44</v>
      </c>
      <c r="F135" s="6" t="s">
        <v>47</v>
      </c>
      <c r="G135" s="8" t="s">
        <v>222</v>
      </c>
      <c r="H135" s="11" t="s">
        <v>223</v>
      </c>
      <c r="I135" s="9" t="s">
        <v>5</v>
      </c>
      <c r="J135" s="9" t="s">
        <v>180</v>
      </c>
      <c r="K135" s="10" t="s">
        <v>14</v>
      </c>
      <c r="L135" s="10" t="s">
        <v>215</v>
      </c>
      <c r="M135" s="16" t="s">
        <v>14</v>
      </c>
      <c r="N135" s="16" t="s">
        <v>14</v>
      </c>
      <c r="O135" s="16" t="s">
        <v>14</v>
      </c>
      <c r="P135" s="16" t="s">
        <v>14</v>
      </c>
      <c r="Q135" s="16" t="s">
        <v>14</v>
      </c>
      <c r="R135" s="16" t="s">
        <v>764</v>
      </c>
      <c r="S135" s="21" t="s">
        <v>18</v>
      </c>
      <c r="T135" s="21" t="s">
        <v>18</v>
      </c>
      <c r="U135" s="21" t="s">
        <v>18</v>
      </c>
      <c r="V135" s="21" t="s">
        <v>61</v>
      </c>
      <c r="W135" s="38" t="s">
        <v>14</v>
      </c>
      <c r="X135" s="38" t="s">
        <v>14</v>
      </c>
      <c r="Y135" s="38" t="s">
        <v>14</v>
      </c>
      <c r="Z135" s="38" t="s">
        <v>14</v>
      </c>
      <c r="AA135" s="38" t="s">
        <v>14</v>
      </c>
      <c r="AB135" s="36" t="s">
        <v>627</v>
      </c>
      <c r="AC135" s="45" t="s">
        <v>686</v>
      </c>
      <c r="AD135" s="45" t="s">
        <v>14</v>
      </c>
      <c r="AE135" s="45" t="s">
        <v>14</v>
      </c>
    </row>
    <row r="136" spans="1:31" ht="60" x14ac:dyDescent="0.25">
      <c r="A136" s="6">
        <f t="shared" si="2"/>
        <v>134</v>
      </c>
      <c r="B136" s="6" t="s">
        <v>177</v>
      </c>
      <c r="C136" s="6" t="s">
        <v>14</v>
      </c>
      <c r="D136" s="7" t="s">
        <v>213</v>
      </c>
      <c r="E136" s="6" t="s">
        <v>44</v>
      </c>
      <c r="F136" s="6" t="s">
        <v>77</v>
      </c>
      <c r="G136" s="8" t="s">
        <v>222</v>
      </c>
      <c r="H136" s="11" t="s">
        <v>224</v>
      </c>
      <c r="I136" s="9" t="s">
        <v>5</v>
      </c>
      <c r="J136" s="9" t="s">
        <v>180</v>
      </c>
      <c r="K136" s="10" t="s">
        <v>14</v>
      </c>
      <c r="L136" s="10" t="s">
        <v>215</v>
      </c>
      <c r="M136" s="16" t="s">
        <v>14</v>
      </c>
      <c r="N136" s="16" t="s">
        <v>14</v>
      </c>
      <c r="O136" s="16" t="s">
        <v>14</v>
      </c>
      <c r="P136" s="16" t="s">
        <v>345</v>
      </c>
      <c r="Q136" s="16" t="s">
        <v>14</v>
      </c>
      <c r="R136" s="16" t="s">
        <v>764</v>
      </c>
      <c r="S136" s="21" t="s">
        <v>18</v>
      </c>
      <c r="T136" s="21" t="s">
        <v>18</v>
      </c>
      <c r="U136" s="21" t="s">
        <v>18</v>
      </c>
      <c r="V136" s="21" t="s">
        <v>61</v>
      </c>
      <c r="W136" s="38" t="s">
        <v>14</v>
      </c>
      <c r="X136" s="38" t="s">
        <v>14</v>
      </c>
      <c r="Y136" s="38" t="s">
        <v>14</v>
      </c>
      <c r="Z136" s="38" t="s">
        <v>14</v>
      </c>
      <c r="AA136" s="38" t="s">
        <v>14</v>
      </c>
      <c r="AB136" s="36" t="s">
        <v>627</v>
      </c>
      <c r="AC136" s="45" t="s">
        <v>686</v>
      </c>
      <c r="AD136" s="45" t="s">
        <v>14</v>
      </c>
      <c r="AE136" s="45" t="s">
        <v>14</v>
      </c>
    </row>
    <row r="137" spans="1:31" ht="90" x14ac:dyDescent="0.25">
      <c r="A137" s="6">
        <f t="shared" si="2"/>
        <v>135</v>
      </c>
      <c r="B137" s="6" t="s">
        <v>177</v>
      </c>
      <c r="C137" s="6" t="s">
        <v>14</v>
      </c>
      <c r="D137" s="7" t="s">
        <v>213</v>
      </c>
      <c r="E137" s="6" t="s">
        <v>44</v>
      </c>
      <c r="F137" s="6" t="s">
        <v>88</v>
      </c>
      <c r="G137" s="8" t="s">
        <v>222</v>
      </c>
      <c r="H137" s="8" t="s">
        <v>225</v>
      </c>
      <c r="I137" s="9" t="s">
        <v>5</v>
      </c>
      <c r="J137" s="9" t="s">
        <v>180</v>
      </c>
      <c r="K137" s="10" t="s">
        <v>14</v>
      </c>
      <c r="L137" s="10" t="s">
        <v>215</v>
      </c>
      <c r="M137" s="16" t="s">
        <v>14</v>
      </c>
      <c r="N137" s="16" t="s">
        <v>14</v>
      </c>
      <c r="O137" s="16" t="s">
        <v>14</v>
      </c>
      <c r="P137" s="16" t="s">
        <v>345</v>
      </c>
      <c r="Q137" s="16" t="s">
        <v>14</v>
      </c>
      <c r="R137" s="16" t="s">
        <v>764</v>
      </c>
      <c r="S137" s="21" t="s">
        <v>18</v>
      </c>
      <c r="T137" s="21" t="s">
        <v>18</v>
      </c>
      <c r="U137" s="21" t="s">
        <v>18</v>
      </c>
      <c r="V137" s="21" t="s">
        <v>61</v>
      </c>
      <c r="W137" s="38" t="s">
        <v>14</v>
      </c>
      <c r="X137" s="38" t="s">
        <v>14</v>
      </c>
      <c r="Y137" s="38" t="s">
        <v>14</v>
      </c>
      <c r="Z137" s="38" t="s">
        <v>14</v>
      </c>
      <c r="AA137" s="38" t="s">
        <v>14</v>
      </c>
      <c r="AB137" s="36" t="s">
        <v>627</v>
      </c>
      <c r="AC137" s="45" t="s">
        <v>686</v>
      </c>
      <c r="AD137" s="45" t="s">
        <v>14</v>
      </c>
      <c r="AE137" s="45" t="s">
        <v>14</v>
      </c>
    </row>
    <row r="138" spans="1:31" ht="105" x14ac:dyDescent="0.25">
      <c r="A138" s="6">
        <f t="shared" si="2"/>
        <v>136</v>
      </c>
      <c r="B138" s="6" t="s">
        <v>177</v>
      </c>
      <c r="C138" s="6" t="s">
        <v>14</v>
      </c>
      <c r="D138" s="7" t="s">
        <v>213</v>
      </c>
      <c r="E138" s="6" t="s">
        <v>44</v>
      </c>
      <c r="F138" s="6" t="s">
        <v>216</v>
      </c>
      <c r="G138" s="8" t="s">
        <v>222</v>
      </c>
      <c r="H138" s="8" t="s">
        <v>226</v>
      </c>
      <c r="I138" s="9" t="s">
        <v>5</v>
      </c>
      <c r="J138" s="9" t="s">
        <v>180</v>
      </c>
      <c r="K138" s="10" t="s">
        <v>14</v>
      </c>
      <c r="L138" s="10" t="s">
        <v>215</v>
      </c>
      <c r="M138" s="16" t="s">
        <v>14</v>
      </c>
      <c r="N138" s="16" t="s">
        <v>14</v>
      </c>
      <c r="O138" s="16" t="s">
        <v>14</v>
      </c>
      <c r="P138" s="16" t="s">
        <v>345</v>
      </c>
      <c r="Q138" s="16" t="s">
        <v>14</v>
      </c>
      <c r="R138" s="16" t="s">
        <v>764</v>
      </c>
      <c r="S138" s="21" t="s">
        <v>18</v>
      </c>
      <c r="T138" s="21" t="s">
        <v>18</v>
      </c>
      <c r="U138" s="21" t="s">
        <v>18</v>
      </c>
      <c r="V138" s="21" t="s">
        <v>61</v>
      </c>
      <c r="W138" s="38" t="s">
        <v>14</v>
      </c>
      <c r="X138" s="38" t="s">
        <v>14</v>
      </c>
      <c r="Y138" s="38" t="s">
        <v>14</v>
      </c>
      <c r="Z138" s="38" t="s">
        <v>14</v>
      </c>
      <c r="AA138" s="38" t="s">
        <v>14</v>
      </c>
      <c r="AB138" s="36" t="s">
        <v>627</v>
      </c>
      <c r="AC138" s="45" t="s">
        <v>686</v>
      </c>
      <c r="AD138" s="45" t="s">
        <v>14</v>
      </c>
      <c r="AE138" s="45" t="s">
        <v>14</v>
      </c>
    </row>
    <row r="139" spans="1:31" ht="75" x14ac:dyDescent="0.25">
      <c r="A139" s="6">
        <f t="shared" si="2"/>
        <v>137</v>
      </c>
      <c r="B139" s="6" t="s">
        <v>177</v>
      </c>
      <c r="C139" s="6" t="s">
        <v>14</v>
      </c>
      <c r="D139" s="7" t="s">
        <v>213</v>
      </c>
      <c r="E139" s="6" t="s">
        <v>45</v>
      </c>
      <c r="F139" s="6" t="s">
        <v>14</v>
      </c>
      <c r="G139" s="8" t="s">
        <v>227</v>
      </c>
      <c r="H139" s="8"/>
      <c r="I139" s="9" t="s">
        <v>5</v>
      </c>
      <c r="J139" s="9" t="s">
        <v>180</v>
      </c>
      <c r="K139" s="10" t="s">
        <v>14</v>
      </c>
      <c r="L139" s="10" t="s">
        <v>215</v>
      </c>
      <c r="M139" s="16" t="s">
        <v>14</v>
      </c>
      <c r="N139" s="16" t="s">
        <v>14</v>
      </c>
      <c r="O139" s="16" t="s">
        <v>14</v>
      </c>
      <c r="P139" s="16" t="s">
        <v>14</v>
      </c>
      <c r="Q139" s="16" t="s">
        <v>14</v>
      </c>
      <c r="R139" s="16" t="s">
        <v>764</v>
      </c>
      <c r="S139" s="21" t="s">
        <v>18</v>
      </c>
      <c r="T139" s="21" t="s">
        <v>18</v>
      </c>
      <c r="U139" s="21" t="s">
        <v>18</v>
      </c>
      <c r="V139" s="21" t="s">
        <v>61</v>
      </c>
      <c r="W139" s="38" t="s">
        <v>14</v>
      </c>
      <c r="X139" s="38" t="s">
        <v>14</v>
      </c>
      <c r="Y139" s="38" t="s">
        <v>14</v>
      </c>
      <c r="Z139" s="38" t="s">
        <v>14</v>
      </c>
      <c r="AA139" s="38" t="s">
        <v>14</v>
      </c>
      <c r="AB139" s="36" t="s">
        <v>628</v>
      </c>
      <c r="AC139" s="45" t="s">
        <v>686</v>
      </c>
      <c r="AD139" s="45" t="s">
        <v>14</v>
      </c>
      <c r="AE139" s="45" t="s">
        <v>14</v>
      </c>
    </row>
    <row r="140" spans="1:31" ht="120" x14ac:dyDescent="0.25">
      <c r="A140" s="6">
        <f t="shared" si="2"/>
        <v>138</v>
      </c>
      <c r="B140" s="6" t="s">
        <v>177</v>
      </c>
      <c r="C140" s="6" t="s">
        <v>14</v>
      </c>
      <c r="D140" s="7" t="s">
        <v>213</v>
      </c>
      <c r="E140" s="6" t="s">
        <v>47</v>
      </c>
      <c r="F140" s="6" t="s">
        <v>14</v>
      </c>
      <c r="G140" s="8" t="s">
        <v>228</v>
      </c>
      <c r="H140" s="8"/>
      <c r="I140" s="9" t="s">
        <v>5</v>
      </c>
      <c r="J140" s="9" t="s">
        <v>180</v>
      </c>
      <c r="K140" s="10" t="s">
        <v>14</v>
      </c>
      <c r="L140" s="10" t="s">
        <v>215</v>
      </c>
      <c r="M140" s="16" t="s">
        <v>14</v>
      </c>
      <c r="N140" s="16" t="s">
        <v>14</v>
      </c>
      <c r="O140" s="16" t="s">
        <v>14</v>
      </c>
      <c r="P140" s="16" t="s">
        <v>14</v>
      </c>
      <c r="Q140" s="16" t="s">
        <v>14</v>
      </c>
      <c r="R140" s="16" t="s">
        <v>764</v>
      </c>
      <c r="S140" s="21" t="s">
        <v>18</v>
      </c>
      <c r="T140" s="21" t="s">
        <v>18</v>
      </c>
      <c r="U140" s="21" t="s">
        <v>18</v>
      </c>
      <c r="V140" s="21" t="s">
        <v>61</v>
      </c>
      <c r="W140" s="38" t="s">
        <v>14</v>
      </c>
      <c r="X140" s="38" t="s">
        <v>14</v>
      </c>
      <c r="Y140" s="38" t="s">
        <v>14</v>
      </c>
      <c r="Z140" s="38" t="s">
        <v>14</v>
      </c>
      <c r="AA140" s="38" t="s">
        <v>14</v>
      </c>
      <c r="AB140" s="36" t="s">
        <v>629</v>
      </c>
      <c r="AC140" s="45" t="s">
        <v>686</v>
      </c>
      <c r="AD140" s="45" t="s">
        <v>14</v>
      </c>
      <c r="AE140" s="45" t="s">
        <v>14</v>
      </c>
    </row>
    <row r="141" spans="1:31" ht="60" x14ac:dyDescent="0.25">
      <c r="A141" s="6">
        <f t="shared" si="2"/>
        <v>139</v>
      </c>
      <c r="B141" s="6" t="s">
        <v>177</v>
      </c>
      <c r="C141" s="6" t="s">
        <v>14</v>
      </c>
      <c r="D141" s="7" t="s">
        <v>229</v>
      </c>
      <c r="E141" s="6" t="s">
        <v>16</v>
      </c>
      <c r="F141" s="6" t="s">
        <v>14</v>
      </c>
      <c r="G141" s="8" t="s">
        <v>230</v>
      </c>
      <c r="H141" s="11" t="s">
        <v>917</v>
      </c>
      <c r="I141" s="9" t="s">
        <v>5</v>
      </c>
      <c r="J141" s="9" t="s">
        <v>180</v>
      </c>
      <c r="K141" s="10" t="s">
        <v>14</v>
      </c>
      <c r="L141" s="10" t="s">
        <v>232</v>
      </c>
      <c r="M141" s="16" t="s">
        <v>14</v>
      </c>
      <c r="N141" s="16" t="s">
        <v>336</v>
      </c>
      <c r="O141" s="16" t="s">
        <v>14</v>
      </c>
      <c r="P141" s="16" t="s">
        <v>14</v>
      </c>
      <c r="Q141" s="16" t="s">
        <v>14</v>
      </c>
      <c r="R141" s="16" t="s">
        <v>14</v>
      </c>
      <c r="S141" s="38" t="s">
        <v>350</v>
      </c>
      <c r="T141" s="38" t="s">
        <v>350</v>
      </c>
      <c r="U141" s="38" t="s">
        <v>350</v>
      </c>
      <c r="V141" s="21" t="s">
        <v>61</v>
      </c>
      <c r="W141" s="38" t="s">
        <v>350</v>
      </c>
      <c r="X141" s="38" t="s">
        <v>350</v>
      </c>
      <c r="Y141" s="38" t="s">
        <v>350</v>
      </c>
      <c r="Z141" s="38" t="s">
        <v>350</v>
      </c>
      <c r="AA141" s="38" t="s">
        <v>350</v>
      </c>
      <c r="AB141" s="36" t="s">
        <v>630</v>
      </c>
      <c r="AC141" s="45" t="s">
        <v>350</v>
      </c>
      <c r="AD141" s="45" t="s">
        <v>350</v>
      </c>
      <c r="AE141" s="45" t="s">
        <v>350</v>
      </c>
    </row>
    <row r="142" spans="1:31" ht="60" x14ac:dyDescent="0.25">
      <c r="A142" s="6">
        <f t="shared" si="2"/>
        <v>140</v>
      </c>
      <c r="B142" s="6" t="s">
        <v>177</v>
      </c>
      <c r="C142" s="6" t="s">
        <v>14</v>
      </c>
      <c r="D142" s="7" t="s">
        <v>229</v>
      </c>
      <c r="E142" s="6" t="s">
        <v>21</v>
      </c>
      <c r="F142" s="6" t="s">
        <v>14</v>
      </c>
      <c r="G142" s="8" t="s">
        <v>233</v>
      </c>
      <c r="H142" s="8"/>
      <c r="I142" s="9" t="s">
        <v>5</v>
      </c>
      <c r="J142" s="9" t="s">
        <v>180</v>
      </c>
      <c r="K142" s="10" t="s">
        <v>14</v>
      </c>
      <c r="L142" s="10" t="s">
        <v>232</v>
      </c>
      <c r="M142" s="16" t="s">
        <v>335</v>
      </c>
      <c r="N142" s="16" t="s">
        <v>336</v>
      </c>
      <c r="O142" s="16" t="s">
        <v>14</v>
      </c>
      <c r="P142" s="16" t="s">
        <v>14</v>
      </c>
      <c r="Q142" s="16" t="s">
        <v>14</v>
      </c>
      <c r="R142" s="16" t="s">
        <v>14</v>
      </c>
      <c r="S142" s="38" t="s">
        <v>350</v>
      </c>
      <c r="T142" s="38" t="s">
        <v>350</v>
      </c>
      <c r="U142" s="38" t="s">
        <v>350</v>
      </c>
      <c r="V142" s="21" t="s">
        <v>61</v>
      </c>
      <c r="W142" s="38" t="s">
        <v>350</v>
      </c>
      <c r="X142" s="38" t="s">
        <v>350</v>
      </c>
      <c r="Y142" s="38" t="s">
        <v>350</v>
      </c>
      <c r="Z142" s="38" t="s">
        <v>350</v>
      </c>
      <c r="AA142" s="38" t="s">
        <v>350</v>
      </c>
      <c r="AB142" s="36" t="s">
        <v>630</v>
      </c>
      <c r="AC142" s="45" t="s">
        <v>350</v>
      </c>
      <c r="AD142" s="45" t="s">
        <v>350</v>
      </c>
      <c r="AE142" s="45" t="s">
        <v>350</v>
      </c>
    </row>
    <row r="143" spans="1:31" ht="90" x14ac:dyDescent="0.25">
      <c r="A143" s="6">
        <f t="shared" si="2"/>
        <v>141</v>
      </c>
      <c r="B143" s="6" t="s">
        <v>177</v>
      </c>
      <c r="C143" s="6" t="s">
        <v>14</v>
      </c>
      <c r="D143" s="7" t="s">
        <v>229</v>
      </c>
      <c r="E143" s="6" t="s">
        <v>23</v>
      </c>
      <c r="F143" s="6" t="s">
        <v>14</v>
      </c>
      <c r="G143" s="8" t="s">
        <v>234</v>
      </c>
      <c r="H143" s="8"/>
      <c r="I143" s="9" t="s">
        <v>5</v>
      </c>
      <c r="J143" s="9" t="s">
        <v>180</v>
      </c>
      <c r="K143" s="10" t="s">
        <v>14</v>
      </c>
      <c r="L143" s="10" t="s">
        <v>232</v>
      </c>
      <c r="M143" s="16" t="s">
        <v>14</v>
      </c>
      <c r="N143" s="16" t="s">
        <v>336</v>
      </c>
      <c r="O143" s="16" t="s">
        <v>14</v>
      </c>
      <c r="P143" s="16" t="s">
        <v>14</v>
      </c>
      <c r="Q143" s="16" t="s">
        <v>14</v>
      </c>
      <c r="R143" s="16" t="s">
        <v>14</v>
      </c>
      <c r="S143" s="38" t="s">
        <v>350</v>
      </c>
      <c r="T143" s="38" t="s">
        <v>350</v>
      </c>
      <c r="U143" s="38" t="s">
        <v>350</v>
      </c>
      <c r="V143" s="21" t="s">
        <v>61</v>
      </c>
      <c r="W143" s="38" t="s">
        <v>350</v>
      </c>
      <c r="X143" s="38" t="s">
        <v>350</v>
      </c>
      <c r="Y143" s="38" t="s">
        <v>350</v>
      </c>
      <c r="Z143" s="38" t="s">
        <v>350</v>
      </c>
      <c r="AA143" s="38" t="s">
        <v>350</v>
      </c>
      <c r="AB143" s="36" t="s">
        <v>630</v>
      </c>
      <c r="AC143" s="45" t="s">
        <v>350</v>
      </c>
      <c r="AD143" s="45" t="s">
        <v>350</v>
      </c>
      <c r="AE143" s="45" t="s">
        <v>350</v>
      </c>
    </row>
    <row r="144" spans="1:31" ht="75" x14ac:dyDescent="0.25">
      <c r="A144" s="6">
        <f t="shared" si="2"/>
        <v>142</v>
      </c>
      <c r="B144" s="6" t="s">
        <v>177</v>
      </c>
      <c r="C144" s="6" t="s">
        <v>14</v>
      </c>
      <c r="D144" s="7" t="s">
        <v>229</v>
      </c>
      <c r="E144" s="6" t="s">
        <v>25</v>
      </c>
      <c r="F144" s="6" t="s">
        <v>47</v>
      </c>
      <c r="G144" s="8" t="s">
        <v>235</v>
      </c>
      <c r="H144" s="8"/>
      <c r="I144" s="9" t="s">
        <v>5</v>
      </c>
      <c r="J144" s="9" t="s">
        <v>180</v>
      </c>
      <c r="K144" s="10" t="s">
        <v>14</v>
      </c>
      <c r="L144" s="10" t="s">
        <v>232</v>
      </c>
      <c r="M144" s="16" t="s">
        <v>346</v>
      </c>
      <c r="N144" s="16" t="s">
        <v>336</v>
      </c>
      <c r="O144" s="16" t="s">
        <v>14</v>
      </c>
      <c r="P144" s="16" t="s">
        <v>14</v>
      </c>
      <c r="Q144" s="16" t="s">
        <v>14</v>
      </c>
      <c r="R144" s="16" t="s">
        <v>14</v>
      </c>
      <c r="S144" s="38" t="s">
        <v>350</v>
      </c>
      <c r="T144" s="38" t="s">
        <v>350</v>
      </c>
      <c r="U144" s="38" t="s">
        <v>350</v>
      </c>
      <c r="V144" s="21" t="s">
        <v>61</v>
      </c>
      <c r="W144" s="38" t="s">
        <v>350</v>
      </c>
      <c r="X144" s="38" t="s">
        <v>350</v>
      </c>
      <c r="Y144" s="38" t="s">
        <v>350</v>
      </c>
      <c r="Z144" s="38" t="s">
        <v>350</v>
      </c>
      <c r="AA144" s="38" t="s">
        <v>350</v>
      </c>
      <c r="AB144" s="36" t="s">
        <v>630</v>
      </c>
      <c r="AC144" s="45" t="s">
        <v>350</v>
      </c>
      <c r="AD144" s="45" t="s">
        <v>350</v>
      </c>
      <c r="AE144" s="45" t="s">
        <v>350</v>
      </c>
    </row>
    <row r="145" spans="1:31" ht="60" x14ac:dyDescent="0.25">
      <c r="A145" s="6">
        <f t="shared" si="2"/>
        <v>143</v>
      </c>
      <c r="B145" s="6" t="s">
        <v>177</v>
      </c>
      <c r="C145" s="6" t="s">
        <v>14</v>
      </c>
      <c r="D145" s="7" t="s">
        <v>229</v>
      </c>
      <c r="E145" s="6" t="s">
        <v>25</v>
      </c>
      <c r="F145" s="6" t="s">
        <v>77</v>
      </c>
      <c r="G145" s="8" t="s">
        <v>236</v>
      </c>
      <c r="H145" s="8"/>
      <c r="I145" s="9" t="s">
        <v>5</v>
      </c>
      <c r="J145" s="9" t="s">
        <v>180</v>
      </c>
      <c r="K145" s="10" t="s">
        <v>14</v>
      </c>
      <c r="L145" s="10" t="s">
        <v>232</v>
      </c>
      <c r="M145" s="16" t="s">
        <v>14</v>
      </c>
      <c r="N145" s="16" t="s">
        <v>336</v>
      </c>
      <c r="O145" s="16" t="s">
        <v>14</v>
      </c>
      <c r="P145" s="16" t="s">
        <v>14</v>
      </c>
      <c r="Q145" s="16" t="s">
        <v>14</v>
      </c>
      <c r="R145" s="16" t="s">
        <v>14</v>
      </c>
      <c r="S145" s="38" t="s">
        <v>350</v>
      </c>
      <c r="T145" s="38" t="s">
        <v>350</v>
      </c>
      <c r="U145" s="38" t="s">
        <v>350</v>
      </c>
      <c r="V145" s="21" t="s">
        <v>61</v>
      </c>
      <c r="W145" s="38" t="s">
        <v>350</v>
      </c>
      <c r="X145" s="38" t="s">
        <v>350</v>
      </c>
      <c r="Y145" s="38" t="s">
        <v>350</v>
      </c>
      <c r="Z145" s="38" t="s">
        <v>350</v>
      </c>
      <c r="AA145" s="38" t="s">
        <v>350</v>
      </c>
      <c r="AB145" s="36" t="s">
        <v>630</v>
      </c>
      <c r="AC145" s="45" t="s">
        <v>350</v>
      </c>
      <c r="AD145" s="45" t="s">
        <v>350</v>
      </c>
      <c r="AE145" s="45" t="s">
        <v>350</v>
      </c>
    </row>
    <row r="146" spans="1:31" ht="60" x14ac:dyDescent="0.25">
      <c r="A146" s="6">
        <f t="shared" si="2"/>
        <v>144</v>
      </c>
      <c r="B146" s="6" t="s">
        <v>177</v>
      </c>
      <c r="C146" s="6" t="s">
        <v>14</v>
      </c>
      <c r="D146" s="7" t="s">
        <v>229</v>
      </c>
      <c r="E146" s="6" t="s">
        <v>27</v>
      </c>
      <c r="F146" s="6" t="s">
        <v>14</v>
      </c>
      <c r="G146" s="8" t="s">
        <v>237</v>
      </c>
      <c r="H146" s="8"/>
      <c r="I146" s="9" t="s">
        <v>5</v>
      </c>
      <c r="J146" s="9" t="s">
        <v>180</v>
      </c>
      <c r="K146" s="10" t="s">
        <v>14</v>
      </c>
      <c r="L146" s="10" t="s">
        <v>232</v>
      </c>
      <c r="M146" s="16" t="s">
        <v>14</v>
      </c>
      <c r="N146" s="16" t="s">
        <v>336</v>
      </c>
      <c r="O146" s="16" t="s">
        <v>14</v>
      </c>
      <c r="P146" s="16" t="s">
        <v>14</v>
      </c>
      <c r="Q146" s="16" t="s">
        <v>14</v>
      </c>
      <c r="R146" s="16" t="s">
        <v>14</v>
      </c>
      <c r="S146" s="38" t="s">
        <v>350</v>
      </c>
      <c r="T146" s="38" t="s">
        <v>350</v>
      </c>
      <c r="U146" s="38" t="s">
        <v>350</v>
      </c>
      <c r="V146" s="21" t="s">
        <v>61</v>
      </c>
      <c r="W146" s="38" t="s">
        <v>350</v>
      </c>
      <c r="X146" s="38" t="s">
        <v>350</v>
      </c>
      <c r="Y146" s="38" t="s">
        <v>350</v>
      </c>
      <c r="Z146" s="38" t="s">
        <v>350</v>
      </c>
      <c r="AA146" s="38" t="s">
        <v>350</v>
      </c>
      <c r="AB146" s="36" t="s">
        <v>630</v>
      </c>
      <c r="AC146" s="45" t="s">
        <v>350</v>
      </c>
      <c r="AD146" s="45" t="s">
        <v>350</v>
      </c>
      <c r="AE146" s="45" t="s">
        <v>350</v>
      </c>
    </row>
    <row r="147" spans="1:31" ht="30" x14ac:dyDescent="0.25">
      <c r="A147" s="6">
        <f t="shared" si="2"/>
        <v>145</v>
      </c>
      <c r="B147" s="6" t="s">
        <v>177</v>
      </c>
      <c r="C147" s="6" t="s">
        <v>14</v>
      </c>
      <c r="D147" s="7" t="s">
        <v>238</v>
      </c>
      <c r="E147" s="6" t="s">
        <v>16</v>
      </c>
      <c r="F147" s="6" t="s">
        <v>14</v>
      </c>
      <c r="G147" s="8" t="s">
        <v>239</v>
      </c>
      <c r="H147" s="8"/>
      <c r="I147" s="9" t="s">
        <v>5</v>
      </c>
      <c r="J147" s="9" t="s">
        <v>180</v>
      </c>
      <c r="K147" s="10" t="s">
        <v>14</v>
      </c>
      <c r="L147" s="10" t="s">
        <v>240</v>
      </c>
      <c r="M147" s="16" t="s">
        <v>14</v>
      </c>
      <c r="N147" s="16" t="s">
        <v>14</v>
      </c>
      <c r="O147" s="16" t="s">
        <v>14</v>
      </c>
      <c r="P147" s="16" t="s">
        <v>14</v>
      </c>
      <c r="Q147" s="16" t="s">
        <v>14</v>
      </c>
      <c r="R147" s="16" t="s">
        <v>828</v>
      </c>
      <c r="S147" s="38" t="s">
        <v>350</v>
      </c>
      <c r="T147" s="38" t="s">
        <v>350</v>
      </c>
      <c r="U147" s="38" t="s">
        <v>350</v>
      </c>
      <c r="V147" s="21" t="s">
        <v>61</v>
      </c>
      <c r="W147" s="38" t="s">
        <v>350</v>
      </c>
      <c r="X147" s="38" t="s">
        <v>350</v>
      </c>
      <c r="Y147" s="38" t="s">
        <v>350</v>
      </c>
      <c r="Z147" s="38" t="s">
        <v>350</v>
      </c>
      <c r="AA147" s="38" t="s">
        <v>350</v>
      </c>
      <c r="AB147" s="36" t="s">
        <v>631</v>
      </c>
      <c r="AC147" s="45" t="s">
        <v>350</v>
      </c>
      <c r="AD147" s="45" t="s">
        <v>350</v>
      </c>
      <c r="AE147" s="45" t="s">
        <v>350</v>
      </c>
    </row>
    <row r="148" spans="1:31" ht="210" x14ac:dyDescent="0.25">
      <c r="A148" s="6">
        <f t="shared" si="2"/>
        <v>146</v>
      </c>
      <c r="B148" s="6" t="s">
        <v>177</v>
      </c>
      <c r="C148" s="6" t="s">
        <v>14</v>
      </c>
      <c r="D148" s="7" t="s">
        <v>238</v>
      </c>
      <c r="E148" s="6" t="s">
        <v>21</v>
      </c>
      <c r="F148" s="6" t="s">
        <v>14</v>
      </c>
      <c r="G148" s="8" t="s">
        <v>241</v>
      </c>
      <c r="H148" s="11" t="s">
        <v>918</v>
      </c>
      <c r="I148" s="9" t="s">
        <v>5</v>
      </c>
      <c r="J148" s="9" t="s">
        <v>180</v>
      </c>
      <c r="K148" s="10" t="s">
        <v>14</v>
      </c>
      <c r="L148" s="10" t="s">
        <v>240</v>
      </c>
      <c r="M148" s="16" t="s">
        <v>14</v>
      </c>
      <c r="N148" s="16" t="s">
        <v>14</v>
      </c>
      <c r="O148" s="16" t="s">
        <v>14</v>
      </c>
      <c r="P148" s="16" t="s">
        <v>14</v>
      </c>
      <c r="Q148" s="16" t="s">
        <v>14</v>
      </c>
      <c r="R148" s="16" t="s">
        <v>828</v>
      </c>
      <c r="S148" s="38" t="s">
        <v>350</v>
      </c>
      <c r="T148" s="38" t="s">
        <v>350</v>
      </c>
      <c r="U148" s="38" t="s">
        <v>350</v>
      </c>
      <c r="V148" s="21" t="s">
        <v>61</v>
      </c>
      <c r="W148" s="38" t="s">
        <v>350</v>
      </c>
      <c r="X148" s="38" t="s">
        <v>350</v>
      </c>
      <c r="Y148" s="38" t="s">
        <v>350</v>
      </c>
      <c r="Z148" s="38" t="s">
        <v>350</v>
      </c>
      <c r="AA148" s="38" t="s">
        <v>350</v>
      </c>
      <c r="AB148" s="36" t="s">
        <v>631</v>
      </c>
      <c r="AC148" s="45" t="s">
        <v>350</v>
      </c>
      <c r="AD148" s="45" t="s">
        <v>350</v>
      </c>
      <c r="AE148" s="45" t="s">
        <v>350</v>
      </c>
    </row>
    <row r="149" spans="1:31" ht="210" x14ac:dyDescent="0.25">
      <c r="A149" s="6">
        <f t="shared" si="2"/>
        <v>147</v>
      </c>
      <c r="B149" s="6" t="s">
        <v>177</v>
      </c>
      <c r="C149" s="6" t="s">
        <v>14</v>
      </c>
      <c r="D149" s="7" t="s">
        <v>238</v>
      </c>
      <c r="E149" s="6" t="s">
        <v>23</v>
      </c>
      <c r="F149" s="6" t="s">
        <v>14</v>
      </c>
      <c r="G149" s="8" t="s">
        <v>242</v>
      </c>
      <c r="H149" s="11" t="s">
        <v>919</v>
      </c>
      <c r="I149" s="9" t="s">
        <v>5</v>
      </c>
      <c r="J149" s="9" t="s">
        <v>180</v>
      </c>
      <c r="K149" s="10" t="s">
        <v>14</v>
      </c>
      <c r="L149" s="10" t="s">
        <v>240</v>
      </c>
      <c r="M149" s="16" t="s">
        <v>14</v>
      </c>
      <c r="N149" s="16" t="s">
        <v>14</v>
      </c>
      <c r="O149" s="16" t="s">
        <v>14</v>
      </c>
      <c r="P149" s="16" t="s">
        <v>14</v>
      </c>
      <c r="Q149" s="16" t="s">
        <v>14</v>
      </c>
      <c r="R149" s="16" t="s">
        <v>828</v>
      </c>
      <c r="S149" s="38" t="s">
        <v>350</v>
      </c>
      <c r="T149" s="38" t="s">
        <v>350</v>
      </c>
      <c r="U149" s="38" t="s">
        <v>350</v>
      </c>
      <c r="V149" s="21" t="s">
        <v>61</v>
      </c>
      <c r="W149" s="38" t="s">
        <v>350</v>
      </c>
      <c r="X149" s="38" t="s">
        <v>350</v>
      </c>
      <c r="Y149" s="38" t="s">
        <v>350</v>
      </c>
      <c r="Z149" s="38" t="s">
        <v>350</v>
      </c>
      <c r="AA149" s="38" t="s">
        <v>350</v>
      </c>
      <c r="AB149" s="36" t="s">
        <v>631</v>
      </c>
      <c r="AC149" s="45" t="s">
        <v>350</v>
      </c>
      <c r="AD149" s="45" t="s">
        <v>350</v>
      </c>
      <c r="AE149" s="45" t="s">
        <v>350</v>
      </c>
    </row>
    <row r="150" spans="1:31" ht="45" x14ac:dyDescent="0.25">
      <c r="A150" s="6">
        <f t="shared" si="2"/>
        <v>148</v>
      </c>
      <c r="B150" s="6" t="s">
        <v>177</v>
      </c>
      <c r="C150" s="6" t="s">
        <v>14</v>
      </c>
      <c r="D150" s="7" t="s">
        <v>238</v>
      </c>
      <c r="E150" s="6" t="s">
        <v>25</v>
      </c>
      <c r="F150" s="6" t="s">
        <v>14</v>
      </c>
      <c r="G150" s="8" t="s">
        <v>243</v>
      </c>
      <c r="H150" s="8"/>
      <c r="I150" s="9" t="s">
        <v>5</v>
      </c>
      <c r="J150" s="9" t="s">
        <v>180</v>
      </c>
      <c r="K150" s="10" t="s">
        <v>14</v>
      </c>
      <c r="L150" s="10" t="s">
        <v>240</v>
      </c>
      <c r="M150" s="16" t="s">
        <v>14</v>
      </c>
      <c r="N150" s="16" t="s">
        <v>14</v>
      </c>
      <c r="O150" s="16" t="s">
        <v>14</v>
      </c>
      <c r="P150" s="16" t="s">
        <v>14</v>
      </c>
      <c r="Q150" s="16" t="s">
        <v>14</v>
      </c>
      <c r="R150" s="16" t="s">
        <v>828</v>
      </c>
      <c r="S150" s="38" t="s">
        <v>350</v>
      </c>
      <c r="T150" s="38" t="s">
        <v>350</v>
      </c>
      <c r="U150" s="38" t="s">
        <v>350</v>
      </c>
      <c r="V150" s="21" t="s">
        <v>61</v>
      </c>
      <c r="W150" s="38" t="s">
        <v>350</v>
      </c>
      <c r="X150" s="38" t="s">
        <v>350</v>
      </c>
      <c r="Y150" s="38" t="s">
        <v>350</v>
      </c>
      <c r="Z150" s="38" t="s">
        <v>350</v>
      </c>
      <c r="AA150" s="38" t="s">
        <v>350</v>
      </c>
      <c r="AB150" s="36" t="s">
        <v>631</v>
      </c>
      <c r="AC150" s="45" t="s">
        <v>350</v>
      </c>
      <c r="AD150" s="45" t="s">
        <v>350</v>
      </c>
      <c r="AE150" s="45" t="s">
        <v>350</v>
      </c>
    </row>
    <row r="151" spans="1:31" ht="45" x14ac:dyDescent="0.25">
      <c r="A151" s="6">
        <f t="shared" si="2"/>
        <v>149</v>
      </c>
      <c r="B151" s="6" t="s">
        <v>177</v>
      </c>
      <c r="C151" s="6" t="s">
        <v>14</v>
      </c>
      <c r="D151" s="7" t="s">
        <v>238</v>
      </c>
      <c r="E151" s="6" t="s">
        <v>27</v>
      </c>
      <c r="F151" s="6" t="s">
        <v>14</v>
      </c>
      <c r="G151" s="8" t="s">
        <v>693</v>
      </c>
      <c r="H151" s="8"/>
      <c r="I151" s="9" t="s">
        <v>5</v>
      </c>
      <c r="J151" s="9" t="s">
        <v>180</v>
      </c>
      <c r="K151" s="10" t="s">
        <v>14</v>
      </c>
      <c r="L151" s="10" t="s">
        <v>240</v>
      </c>
      <c r="M151" s="16" t="s">
        <v>14</v>
      </c>
      <c r="N151" s="16" t="s">
        <v>14</v>
      </c>
      <c r="O151" s="16" t="s">
        <v>14</v>
      </c>
      <c r="P151" s="16" t="s">
        <v>14</v>
      </c>
      <c r="Q151" s="16" t="s">
        <v>14</v>
      </c>
      <c r="R151" s="16" t="s">
        <v>828</v>
      </c>
      <c r="S151" s="38" t="s">
        <v>350</v>
      </c>
      <c r="T151" s="38" t="s">
        <v>350</v>
      </c>
      <c r="U151" s="38" t="s">
        <v>350</v>
      </c>
      <c r="V151" s="21" t="s">
        <v>61</v>
      </c>
      <c r="W151" s="38" t="s">
        <v>350</v>
      </c>
      <c r="X151" s="38" t="s">
        <v>350</v>
      </c>
      <c r="Y151" s="38" t="s">
        <v>350</v>
      </c>
      <c r="Z151" s="38" t="s">
        <v>350</v>
      </c>
      <c r="AA151" s="38" t="s">
        <v>350</v>
      </c>
      <c r="AB151" s="36" t="s">
        <v>631</v>
      </c>
      <c r="AC151" s="45" t="s">
        <v>350</v>
      </c>
      <c r="AD151" s="45" t="s">
        <v>350</v>
      </c>
      <c r="AE151" s="45" t="s">
        <v>350</v>
      </c>
    </row>
    <row r="152" spans="1:31" ht="135" x14ac:dyDescent="0.25">
      <c r="A152" s="6">
        <f t="shared" si="2"/>
        <v>150</v>
      </c>
      <c r="B152" s="6" t="s">
        <v>177</v>
      </c>
      <c r="C152" s="6" t="s">
        <v>14</v>
      </c>
      <c r="D152" s="7" t="s">
        <v>244</v>
      </c>
      <c r="E152" s="6" t="s">
        <v>16</v>
      </c>
      <c r="F152" s="6" t="s">
        <v>14</v>
      </c>
      <c r="G152" s="8" t="s">
        <v>245</v>
      </c>
      <c r="H152" s="11" t="s">
        <v>920</v>
      </c>
      <c r="I152" s="9" t="s">
        <v>5</v>
      </c>
      <c r="J152" s="9" t="s">
        <v>180</v>
      </c>
      <c r="K152" s="10" t="s">
        <v>14</v>
      </c>
      <c r="L152" s="10" t="s">
        <v>247</v>
      </c>
      <c r="M152" s="16" t="s">
        <v>14</v>
      </c>
      <c r="N152" s="16" t="s">
        <v>14</v>
      </c>
      <c r="O152" s="16" t="s">
        <v>14</v>
      </c>
      <c r="P152" s="16" t="s">
        <v>14</v>
      </c>
      <c r="Q152" s="16" t="s">
        <v>14</v>
      </c>
      <c r="R152" s="16" t="s">
        <v>14</v>
      </c>
      <c r="S152" s="21" t="s">
        <v>18</v>
      </c>
      <c r="T152" s="21" t="s">
        <v>18</v>
      </c>
      <c r="U152" s="21" t="s">
        <v>18</v>
      </c>
      <c r="V152" s="21" t="s">
        <v>61</v>
      </c>
      <c r="W152" s="38" t="s">
        <v>14</v>
      </c>
      <c r="X152" s="38" t="s">
        <v>14</v>
      </c>
      <c r="Y152" s="38" t="s">
        <v>14</v>
      </c>
      <c r="Z152" s="38" t="s">
        <v>14</v>
      </c>
      <c r="AA152" s="38" t="s">
        <v>14</v>
      </c>
      <c r="AB152" s="36" t="s">
        <v>632</v>
      </c>
      <c r="AC152" s="45" t="s">
        <v>686</v>
      </c>
      <c r="AD152" s="45" t="s">
        <v>14</v>
      </c>
      <c r="AE152" s="45" t="s">
        <v>14</v>
      </c>
    </row>
    <row r="153" spans="1:31" ht="270" x14ac:dyDescent="0.25">
      <c r="A153" s="6">
        <f t="shared" si="2"/>
        <v>151</v>
      </c>
      <c r="B153" s="6" t="s">
        <v>177</v>
      </c>
      <c r="C153" s="6" t="s">
        <v>14</v>
      </c>
      <c r="D153" s="7" t="s">
        <v>244</v>
      </c>
      <c r="E153" s="6" t="s">
        <v>21</v>
      </c>
      <c r="F153" s="6" t="s">
        <v>14</v>
      </c>
      <c r="G153" s="8" t="s">
        <v>248</v>
      </c>
      <c r="H153" s="11" t="s">
        <v>921</v>
      </c>
      <c r="I153" s="9" t="s">
        <v>5</v>
      </c>
      <c r="J153" s="9" t="s">
        <v>180</v>
      </c>
      <c r="K153" s="10" t="s">
        <v>14</v>
      </c>
      <c r="L153" s="10" t="s">
        <v>247</v>
      </c>
      <c r="M153" s="16" t="s">
        <v>14</v>
      </c>
      <c r="N153" s="16" t="s">
        <v>14</v>
      </c>
      <c r="O153" s="16" t="s">
        <v>14</v>
      </c>
      <c r="P153" s="16" t="s">
        <v>14</v>
      </c>
      <c r="Q153" s="16" t="s">
        <v>14</v>
      </c>
      <c r="R153" s="16" t="s">
        <v>14</v>
      </c>
      <c r="S153" s="21" t="s">
        <v>18</v>
      </c>
      <c r="T153" s="21" t="s">
        <v>18</v>
      </c>
      <c r="U153" s="21" t="s">
        <v>18</v>
      </c>
      <c r="V153" s="21" t="s">
        <v>61</v>
      </c>
      <c r="W153" s="38" t="s">
        <v>14</v>
      </c>
      <c r="X153" s="38" t="s">
        <v>14</v>
      </c>
      <c r="Y153" s="38" t="s">
        <v>14</v>
      </c>
      <c r="Z153" s="38" t="s">
        <v>14</v>
      </c>
      <c r="AA153" s="38" t="s">
        <v>14</v>
      </c>
      <c r="AB153" s="36" t="s">
        <v>633</v>
      </c>
      <c r="AC153" s="45" t="s">
        <v>686</v>
      </c>
      <c r="AD153" s="45" t="s">
        <v>14</v>
      </c>
      <c r="AE153" s="45" t="s">
        <v>14</v>
      </c>
    </row>
    <row r="154" spans="1:31" ht="90" x14ac:dyDescent="0.25">
      <c r="A154" s="6">
        <f t="shared" si="2"/>
        <v>152</v>
      </c>
      <c r="B154" s="6" t="s">
        <v>177</v>
      </c>
      <c r="C154" s="6" t="s">
        <v>14</v>
      </c>
      <c r="D154" s="7" t="s">
        <v>244</v>
      </c>
      <c r="E154" s="6" t="s">
        <v>23</v>
      </c>
      <c r="F154" s="6" t="s">
        <v>14</v>
      </c>
      <c r="G154" s="8" t="s">
        <v>249</v>
      </c>
      <c r="H154" s="8"/>
      <c r="I154" s="9" t="s">
        <v>5</v>
      </c>
      <c r="J154" s="9" t="s">
        <v>180</v>
      </c>
      <c r="K154" s="10" t="s">
        <v>14</v>
      </c>
      <c r="L154" s="10" t="s">
        <v>247</v>
      </c>
      <c r="M154" s="16" t="s">
        <v>14</v>
      </c>
      <c r="N154" s="16" t="s">
        <v>338</v>
      </c>
      <c r="O154" s="16" t="s">
        <v>14</v>
      </c>
      <c r="P154" s="16" t="s">
        <v>14</v>
      </c>
      <c r="Q154" s="16" t="s">
        <v>14</v>
      </c>
      <c r="R154" s="16" t="s">
        <v>764</v>
      </c>
      <c r="S154" s="21" t="s">
        <v>18</v>
      </c>
      <c r="T154" s="21" t="s">
        <v>18</v>
      </c>
      <c r="U154" s="21" t="s">
        <v>18</v>
      </c>
      <c r="V154" s="21" t="s">
        <v>61</v>
      </c>
      <c r="W154" s="38" t="s">
        <v>14</v>
      </c>
      <c r="X154" s="38" t="s">
        <v>14</v>
      </c>
      <c r="Y154" s="38" t="s">
        <v>14</v>
      </c>
      <c r="Z154" s="38" t="s">
        <v>14</v>
      </c>
      <c r="AA154" s="38" t="s">
        <v>14</v>
      </c>
      <c r="AB154" s="36" t="s">
        <v>634</v>
      </c>
      <c r="AC154" s="45" t="s">
        <v>686</v>
      </c>
      <c r="AD154" s="45" t="s">
        <v>14</v>
      </c>
      <c r="AE154" s="45" t="s">
        <v>14</v>
      </c>
    </row>
    <row r="155" spans="1:31" ht="150" x14ac:dyDescent="0.25">
      <c r="A155" s="6">
        <f t="shared" si="2"/>
        <v>153</v>
      </c>
      <c r="B155" s="6" t="s">
        <v>177</v>
      </c>
      <c r="C155" s="6" t="s">
        <v>14</v>
      </c>
      <c r="D155" s="7" t="s">
        <v>244</v>
      </c>
      <c r="E155" s="6" t="s">
        <v>25</v>
      </c>
      <c r="F155" s="6" t="s">
        <v>14</v>
      </c>
      <c r="G155" s="8" t="s">
        <v>250</v>
      </c>
      <c r="H155" s="11" t="s">
        <v>922</v>
      </c>
      <c r="I155" s="9" t="s">
        <v>5</v>
      </c>
      <c r="J155" s="9" t="s">
        <v>180</v>
      </c>
      <c r="K155" s="10" t="s">
        <v>14</v>
      </c>
      <c r="L155" s="10" t="s">
        <v>247</v>
      </c>
      <c r="M155" s="16" t="s">
        <v>14</v>
      </c>
      <c r="N155" s="16" t="s">
        <v>14</v>
      </c>
      <c r="O155" s="16" t="s">
        <v>14</v>
      </c>
      <c r="P155" s="16" t="s">
        <v>14</v>
      </c>
      <c r="Q155" s="16" t="s">
        <v>14</v>
      </c>
      <c r="R155" s="16" t="s">
        <v>844</v>
      </c>
      <c r="S155" s="21" t="s">
        <v>18</v>
      </c>
      <c r="T155" s="21" t="s">
        <v>18</v>
      </c>
      <c r="U155" s="21" t="s">
        <v>18</v>
      </c>
      <c r="V155" s="21" t="s">
        <v>61</v>
      </c>
      <c r="W155" s="38" t="s">
        <v>14</v>
      </c>
      <c r="X155" s="38" t="s">
        <v>14</v>
      </c>
      <c r="Y155" s="38" t="s">
        <v>14</v>
      </c>
      <c r="Z155" s="38" t="s">
        <v>14</v>
      </c>
      <c r="AA155" s="38" t="s">
        <v>14</v>
      </c>
      <c r="AB155" s="36" t="s">
        <v>635</v>
      </c>
      <c r="AC155" s="45" t="s">
        <v>686</v>
      </c>
      <c r="AD155" s="45" t="s">
        <v>14</v>
      </c>
      <c r="AE155" s="45" t="s">
        <v>14</v>
      </c>
    </row>
    <row r="156" spans="1:31" ht="135" x14ac:dyDescent="0.25">
      <c r="A156" s="6">
        <f t="shared" si="2"/>
        <v>154</v>
      </c>
      <c r="B156" s="6" t="s">
        <v>177</v>
      </c>
      <c r="C156" s="6" t="s">
        <v>14</v>
      </c>
      <c r="D156" s="7" t="s">
        <v>244</v>
      </c>
      <c r="E156" s="6" t="s">
        <v>27</v>
      </c>
      <c r="F156" s="6" t="s">
        <v>14</v>
      </c>
      <c r="G156" s="8" t="s">
        <v>251</v>
      </c>
      <c r="H156" s="11" t="s">
        <v>923</v>
      </c>
      <c r="I156" s="9" t="s">
        <v>5</v>
      </c>
      <c r="J156" s="9" t="s">
        <v>180</v>
      </c>
      <c r="K156" s="10" t="s">
        <v>14</v>
      </c>
      <c r="L156" s="10" t="s">
        <v>247</v>
      </c>
      <c r="M156" s="16" t="s">
        <v>14</v>
      </c>
      <c r="N156" s="16" t="s">
        <v>14</v>
      </c>
      <c r="O156" s="16" t="s">
        <v>14</v>
      </c>
      <c r="P156" s="16" t="s">
        <v>14</v>
      </c>
      <c r="Q156" s="16" t="s">
        <v>14</v>
      </c>
      <c r="R156" s="16" t="s">
        <v>843</v>
      </c>
      <c r="S156" s="21" t="s">
        <v>18</v>
      </c>
      <c r="T156" s="21" t="s">
        <v>18</v>
      </c>
      <c r="U156" s="21" t="s">
        <v>18</v>
      </c>
      <c r="V156" s="21" t="s">
        <v>61</v>
      </c>
      <c r="W156" s="38" t="s">
        <v>14</v>
      </c>
      <c r="X156" s="38" t="s">
        <v>14</v>
      </c>
      <c r="Y156" s="38" t="s">
        <v>14</v>
      </c>
      <c r="Z156" s="38" t="s">
        <v>14</v>
      </c>
      <c r="AA156" s="38" t="s">
        <v>14</v>
      </c>
      <c r="AB156" s="36" t="s">
        <v>636</v>
      </c>
      <c r="AC156" s="45" t="s">
        <v>686</v>
      </c>
      <c r="AD156" s="45" t="s">
        <v>14</v>
      </c>
      <c r="AE156" s="45" t="s">
        <v>14</v>
      </c>
    </row>
    <row r="157" spans="1:31" ht="120" x14ac:dyDescent="0.25">
      <c r="A157" s="6">
        <f t="shared" si="2"/>
        <v>155</v>
      </c>
      <c r="B157" s="6" t="s">
        <v>177</v>
      </c>
      <c r="C157" s="6" t="s">
        <v>14</v>
      </c>
      <c r="D157" s="7" t="s">
        <v>244</v>
      </c>
      <c r="E157" s="6" t="s">
        <v>42</v>
      </c>
      <c r="F157" s="6" t="s">
        <v>14</v>
      </c>
      <c r="G157" s="8" t="s">
        <v>252</v>
      </c>
      <c r="H157" s="8"/>
      <c r="I157" s="9" t="s">
        <v>5</v>
      </c>
      <c r="J157" s="9" t="s">
        <v>180</v>
      </c>
      <c r="K157" s="10" t="s">
        <v>14</v>
      </c>
      <c r="L157" s="10" t="s">
        <v>247</v>
      </c>
      <c r="M157" s="16" t="s">
        <v>14</v>
      </c>
      <c r="N157" s="16" t="s">
        <v>14</v>
      </c>
      <c r="O157" s="16" t="s">
        <v>14</v>
      </c>
      <c r="P157" s="16" t="s">
        <v>14</v>
      </c>
      <c r="Q157" s="16" t="s">
        <v>14</v>
      </c>
      <c r="R157" s="16" t="s">
        <v>842</v>
      </c>
      <c r="S157" s="21" t="s">
        <v>18</v>
      </c>
      <c r="T157" s="21" t="s">
        <v>18</v>
      </c>
      <c r="U157" s="21" t="s">
        <v>18</v>
      </c>
      <c r="V157" s="21" t="s">
        <v>61</v>
      </c>
      <c r="W157" s="38" t="s">
        <v>14</v>
      </c>
      <c r="X157" s="38" t="s">
        <v>14</v>
      </c>
      <c r="Y157" s="38" t="s">
        <v>14</v>
      </c>
      <c r="Z157" s="38" t="s">
        <v>14</v>
      </c>
      <c r="AA157" s="38" t="s">
        <v>14</v>
      </c>
      <c r="AB157" s="36" t="s">
        <v>637</v>
      </c>
      <c r="AC157" s="45" t="s">
        <v>686</v>
      </c>
      <c r="AD157" s="45" t="s">
        <v>14</v>
      </c>
      <c r="AE157" s="45" t="s">
        <v>14</v>
      </c>
    </row>
    <row r="158" spans="1:31" ht="90" x14ac:dyDescent="0.25">
      <c r="A158" s="6">
        <f t="shared" si="2"/>
        <v>156</v>
      </c>
      <c r="B158" s="6" t="s">
        <v>177</v>
      </c>
      <c r="C158" s="6" t="s">
        <v>14</v>
      </c>
      <c r="D158" s="7" t="s">
        <v>244</v>
      </c>
      <c r="E158" s="6" t="s">
        <v>44</v>
      </c>
      <c r="F158" s="6" t="s">
        <v>14</v>
      </c>
      <c r="G158" s="8" t="s">
        <v>253</v>
      </c>
      <c r="H158" s="8"/>
      <c r="I158" s="9" t="s">
        <v>5</v>
      </c>
      <c r="J158" s="9" t="s">
        <v>180</v>
      </c>
      <c r="K158" s="10" t="s">
        <v>14</v>
      </c>
      <c r="L158" s="10" t="s">
        <v>247</v>
      </c>
      <c r="M158" s="16" t="s">
        <v>344</v>
      </c>
      <c r="N158" s="16" t="s">
        <v>14</v>
      </c>
      <c r="O158" s="16" t="s">
        <v>14</v>
      </c>
      <c r="P158" s="16" t="s">
        <v>14</v>
      </c>
      <c r="Q158" s="16" t="s">
        <v>14</v>
      </c>
      <c r="R158" s="16" t="s">
        <v>14</v>
      </c>
      <c r="S158" s="21" t="s">
        <v>18</v>
      </c>
      <c r="T158" s="21" t="s">
        <v>18</v>
      </c>
      <c r="U158" s="21" t="s">
        <v>18</v>
      </c>
      <c r="V158" s="21" t="s">
        <v>61</v>
      </c>
      <c r="W158" s="38" t="s">
        <v>14</v>
      </c>
      <c r="X158" s="38" t="s">
        <v>14</v>
      </c>
      <c r="Y158" s="38" t="s">
        <v>14</v>
      </c>
      <c r="Z158" s="38" t="s">
        <v>14</v>
      </c>
      <c r="AA158" s="38" t="s">
        <v>14</v>
      </c>
      <c r="AB158" s="36" t="s">
        <v>638</v>
      </c>
      <c r="AC158" s="45" t="s">
        <v>686</v>
      </c>
      <c r="AD158" s="45" t="s">
        <v>14</v>
      </c>
      <c r="AE158" s="45" t="s">
        <v>14</v>
      </c>
    </row>
    <row r="159" spans="1:31" ht="90" x14ac:dyDescent="0.25">
      <c r="A159" s="6">
        <f t="shared" si="2"/>
        <v>157</v>
      </c>
      <c r="B159" s="6" t="s">
        <v>177</v>
      </c>
      <c r="C159" s="6" t="s">
        <v>14</v>
      </c>
      <c r="D159" s="7" t="s">
        <v>244</v>
      </c>
      <c r="E159" s="6" t="s">
        <v>45</v>
      </c>
      <c r="F159" s="6" t="s">
        <v>14</v>
      </c>
      <c r="G159" s="8" t="s">
        <v>254</v>
      </c>
      <c r="H159" s="8"/>
      <c r="I159" s="9" t="s">
        <v>35</v>
      </c>
      <c r="J159" s="9" t="s">
        <v>180</v>
      </c>
      <c r="K159" s="10" t="s">
        <v>14</v>
      </c>
      <c r="L159" s="10" t="s">
        <v>247</v>
      </c>
      <c r="M159" s="16" t="s">
        <v>14</v>
      </c>
      <c r="N159" s="16" t="s">
        <v>14</v>
      </c>
      <c r="O159" s="16" t="s">
        <v>14</v>
      </c>
      <c r="P159" s="16" t="s">
        <v>14</v>
      </c>
      <c r="Q159" s="16" t="s">
        <v>14</v>
      </c>
      <c r="R159" s="16" t="s">
        <v>14</v>
      </c>
      <c r="S159" s="21" t="s">
        <v>18</v>
      </c>
      <c r="T159" s="21" t="s">
        <v>18</v>
      </c>
      <c r="U159" s="21" t="s">
        <v>18</v>
      </c>
      <c r="V159" s="21" t="s">
        <v>61</v>
      </c>
      <c r="W159" s="38" t="s">
        <v>14</v>
      </c>
      <c r="X159" s="38" t="s">
        <v>14</v>
      </c>
      <c r="Y159" s="38" t="s">
        <v>14</v>
      </c>
      <c r="Z159" s="38" t="s">
        <v>14</v>
      </c>
      <c r="AA159" s="38" t="s">
        <v>14</v>
      </c>
      <c r="AB159" s="36" t="s">
        <v>639</v>
      </c>
      <c r="AC159" s="45" t="s">
        <v>686</v>
      </c>
      <c r="AD159" s="45" t="s">
        <v>14</v>
      </c>
      <c r="AE159" s="45" t="s">
        <v>14</v>
      </c>
    </row>
    <row r="160" spans="1:31" ht="60" x14ac:dyDescent="0.25">
      <c r="A160" s="6">
        <f t="shared" si="2"/>
        <v>158</v>
      </c>
      <c r="B160" s="6" t="s">
        <v>177</v>
      </c>
      <c r="C160" s="6" t="s">
        <v>14</v>
      </c>
      <c r="D160" s="7" t="s">
        <v>255</v>
      </c>
      <c r="E160" s="6" t="s">
        <v>14</v>
      </c>
      <c r="F160" s="6" t="s">
        <v>14</v>
      </c>
      <c r="G160" s="8" t="s">
        <v>256</v>
      </c>
      <c r="H160" s="8"/>
      <c r="I160" s="9" t="s">
        <v>5</v>
      </c>
      <c r="J160" s="9" t="s">
        <v>180</v>
      </c>
      <c r="K160" s="10" t="s">
        <v>14</v>
      </c>
      <c r="L160" s="10" t="s">
        <v>257</v>
      </c>
      <c r="M160" s="16" t="s">
        <v>14</v>
      </c>
      <c r="N160" s="16" t="s">
        <v>338</v>
      </c>
      <c r="O160" s="16" t="s">
        <v>14</v>
      </c>
      <c r="P160" s="16" t="s">
        <v>14</v>
      </c>
      <c r="Q160" s="16" t="s">
        <v>14</v>
      </c>
      <c r="R160" s="16" t="s">
        <v>14</v>
      </c>
      <c r="S160" s="21" t="s">
        <v>18</v>
      </c>
      <c r="T160" s="21" t="s">
        <v>18</v>
      </c>
      <c r="U160" s="21" t="s">
        <v>18</v>
      </c>
      <c r="V160" s="21" t="s">
        <v>61</v>
      </c>
      <c r="W160" s="38" t="s">
        <v>14</v>
      </c>
      <c r="X160" s="38" t="s">
        <v>14</v>
      </c>
      <c r="Y160" s="38" t="s">
        <v>14</v>
      </c>
      <c r="Z160" s="38" t="s">
        <v>14</v>
      </c>
      <c r="AA160" s="38" t="s">
        <v>14</v>
      </c>
      <c r="AB160" s="36" t="s">
        <v>640</v>
      </c>
      <c r="AC160" s="45" t="s">
        <v>686</v>
      </c>
      <c r="AD160" s="45" t="s">
        <v>14</v>
      </c>
      <c r="AE160" s="45" t="s">
        <v>14</v>
      </c>
    </row>
    <row r="161" spans="1:31" ht="135" x14ac:dyDescent="0.25">
      <c r="A161" s="6">
        <f t="shared" si="2"/>
        <v>159</v>
      </c>
      <c r="B161" s="6" t="s">
        <v>177</v>
      </c>
      <c r="C161" s="6" t="s">
        <v>14</v>
      </c>
      <c r="D161" s="7" t="s">
        <v>258</v>
      </c>
      <c r="E161" s="6" t="s">
        <v>16</v>
      </c>
      <c r="F161" s="6" t="s">
        <v>14</v>
      </c>
      <c r="G161" s="8" t="s">
        <v>259</v>
      </c>
      <c r="H161" s="11" t="s">
        <v>924</v>
      </c>
      <c r="I161" s="9" t="s">
        <v>5</v>
      </c>
      <c r="J161" s="9" t="s">
        <v>180</v>
      </c>
      <c r="K161" s="10" t="s">
        <v>14</v>
      </c>
      <c r="L161" s="10" t="s">
        <v>260</v>
      </c>
      <c r="M161" s="16" t="s">
        <v>14</v>
      </c>
      <c r="N161" s="16" t="s">
        <v>14</v>
      </c>
      <c r="O161" s="16" t="s">
        <v>14</v>
      </c>
      <c r="P161" s="16" t="s">
        <v>14</v>
      </c>
      <c r="Q161" s="16" t="s">
        <v>14</v>
      </c>
      <c r="R161" s="16" t="s">
        <v>840</v>
      </c>
      <c r="S161" s="21" t="s">
        <v>18</v>
      </c>
      <c r="T161" s="21" t="s">
        <v>18</v>
      </c>
      <c r="U161" s="21" t="s">
        <v>18</v>
      </c>
      <c r="V161" s="21" t="s">
        <v>61</v>
      </c>
      <c r="W161" s="38" t="s">
        <v>350</v>
      </c>
      <c r="X161" s="38" t="s">
        <v>350</v>
      </c>
      <c r="Y161" s="38" t="s">
        <v>350</v>
      </c>
      <c r="Z161" s="38" t="s">
        <v>350</v>
      </c>
      <c r="AA161" s="38" t="s">
        <v>350</v>
      </c>
      <c r="AB161" s="36" t="s">
        <v>641</v>
      </c>
      <c r="AC161" s="45" t="s">
        <v>350</v>
      </c>
      <c r="AD161" s="45" t="s">
        <v>350</v>
      </c>
      <c r="AE161" s="45" t="s">
        <v>350</v>
      </c>
    </row>
    <row r="162" spans="1:31" ht="30" x14ac:dyDescent="0.25">
      <c r="A162" s="6">
        <f t="shared" si="2"/>
        <v>160</v>
      </c>
      <c r="B162" s="6" t="s">
        <v>177</v>
      </c>
      <c r="C162" s="6" t="s">
        <v>14</v>
      </c>
      <c r="D162" s="7" t="s">
        <v>258</v>
      </c>
      <c r="E162" s="6" t="s">
        <v>21</v>
      </c>
      <c r="F162" s="6" t="s">
        <v>14</v>
      </c>
      <c r="G162" s="8" t="s">
        <v>261</v>
      </c>
      <c r="H162" s="8"/>
      <c r="I162" s="9" t="s">
        <v>5</v>
      </c>
      <c r="J162" s="9" t="s">
        <v>180</v>
      </c>
      <c r="K162" s="10" t="s">
        <v>14</v>
      </c>
      <c r="L162" s="10" t="s">
        <v>260</v>
      </c>
      <c r="M162" s="16" t="s">
        <v>14</v>
      </c>
      <c r="N162" s="16" t="s">
        <v>14</v>
      </c>
      <c r="O162" s="16" t="s">
        <v>14</v>
      </c>
      <c r="P162" s="16" t="s">
        <v>14</v>
      </c>
      <c r="Q162" s="16" t="s">
        <v>14</v>
      </c>
      <c r="R162" s="16" t="s">
        <v>840</v>
      </c>
      <c r="S162" s="21" t="s">
        <v>18</v>
      </c>
      <c r="T162" s="21" t="s">
        <v>18</v>
      </c>
      <c r="U162" s="21" t="s">
        <v>18</v>
      </c>
      <c r="V162" s="21" t="s">
        <v>61</v>
      </c>
      <c r="W162" s="38" t="s">
        <v>350</v>
      </c>
      <c r="X162" s="38" t="s">
        <v>350</v>
      </c>
      <c r="Y162" s="38" t="s">
        <v>350</v>
      </c>
      <c r="Z162" s="38" t="s">
        <v>350</v>
      </c>
      <c r="AA162" s="38" t="s">
        <v>350</v>
      </c>
      <c r="AB162" s="36" t="s">
        <v>641</v>
      </c>
      <c r="AC162" s="45" t="s">
        <v>350</v>
      </c>
      <c r="AD162" s="45" t="s">
        <v>350</v>
      </c>
      <c r="AE162" s="45" t="s">
        <v>350</v>
      </c>
    </row>
    <row r="163" spans="1:31" ht="75" x14ac:dyDescent="0.25">
      <c r="A163" s="6">
        <f t="shared" si="2"/>
        <v>161</v>
      </c>
      <c r="B163" s="6" t="s">
        <v>177</v>
      </c>
      <c r="C163" s="6" t="s">
        <v>14</v>
      </c>
      <c r="D163" s="7" t="s">
        <v>262</v>
      </c>
      <c r="E163" s="6" t="s">
        <v>16</v>
      </c>
      <c r="F163" s="6" t="s">
        <v>14</v>
      </c>
      <c r="G163" s="8" t="s">
        <v>263</v>
      </c>
      <c r="H163" s="11" t="s">
        <v>925</v>
      </c>
      <c r="I163" s="9" t="s">
        <v>5</v>
      </c>
      <c r="J163" s="9" t="s">
        <v>180</v>
      </c>
      <c r="K163" s="10" t="s">
        <v>14</v>
      </c>
      <c r="L163" s="10" t="s">
        <v>264</v>
      </c>
      <c r="M163" s="16" t="s">
        <v>14</v>
      </c>
      <c r="N163" s="16" t="s">
        <v>14</v>
      </c>
      <c r="O163" s="16" t="s">
        <v>337</v>
      </c>
      <c r="P163" s="16" t="s">
        <v>14</v>
      </c>
      <c r="Q163" s="16" t="s">
        <v>14</v>
      </c>
      <c r="R163" s="16" t="s">
        <v>14</v>
      </c>
      <c r="S163" s="21" t="s">
        <v>18</v>
      </c>
      <c r="T163" s="21" t="s">
        <v>18</v>
      </c>
      <c r="U163" s="21" t="s">
        <v>18</v>
      </c>
      <c r="V163" s="21" t="s">
        <v>61</v>
      </c>
      <c r="W163" s="38" t="s">
        <v>350</v>
      </c>
      <c r="X163" s="38" t="s">
        <v>350</v>
      </c>
      <c r="Y163" s="38" t="s">
        <v>350</v>
      </c>
      <c r="Z163" s="38" t="s">
        <v>350</v>
      </c>
      <c r="AA163" s="38" t="s">
        <v>350</v>
      </c>
      <c r="AB163" s="36" t="s">
        <v>642</v>
      </c>
      <c r="AC163" s="45" t="s">
        <v>350</v>
      </c>
      <c r="AD163" s="45" t="s">
        <v>350</v>
      </c>
      <c r="AE163" s="45" t="s">
        <v>350</v>
      </c>
    </row>
    <row r="164" spans="1:31" ht="60" x14ac:dyDescent="0.25">
      <c r="A164" s="6">
        <f t="shared" si="2"/>
        <v>162</v>
      </c>
      <c r="B164" s="6" t="s">
        <v>177</v>
      </c>
      <c r="C164" s="6" t="s">
        <v>14</v>
      </c>
      <c r="D164" s="7" t="s">
        <v>262</v>
      </c>
      <c r="E164" s="6" t="s">
        <v>21</v>
      </c>
      <c r="F164" s="6" t="s">
        <v>14</v>
      </c>
      <c r="G164" s="8" t="s">
        <v>265</v>
      </c>
      <c r="H164" s="8"/>
      <c r="I164" s="9" t="s">
        <v>5</v>
      </c>
      <c r="J164" s="9" t="s">
        <v>180</v>
      </c>
      <c r="K164" s="10" t="s">
        <v>14</v>
      </c>
      <c r="L164" s="10" t="s">
        <v>264</v>
      </c>
      <c r="M164" s="16" t="s">
        <v>372</v>
      </c>
      <c r="N164" s="16" t="s">
        <v>14</v>
      </c>
      <c r="O164" s="16" t="s">
        <v>337</v>
      </c>
      <c r="P164" s="16" t="s">
        <v>14</v>
      </c>
      <c r="Q164" s="16" t="s">
        <v>14</v>
      </c>
      <c r="R164" s="16" t="s">
        <v>14</v>
      </c>
      <c r="S164" s="21" t="s">
        <v>18</v>
      </c>
      <c r="T164" s="21" t="s">
        <v>18</v>
      </c>
      <c r="U164" s="21" t="s">
        <v>18</v>
      </c>
      <c r="V164" s="21" t="s">
        <v>61</v>
      </c>
      <c r="W164" s="38" t="s">
        <v>350</v>
      </c>
      <c r="X164" s="38" t="s">
        <v>350</v>
      </c>
      <c r="Y164" s="38" t="s">
        <v>350</v>
      </c>
      <c r="Z164" s="38" t="s">
        <v>350</v>
      </c>
      <c r="AA164" s="38" t="s">
        <v>350</v>
      </c>
      <c r="AB164" s="36" t="s">
        <v>642</v>
      </c>
      <c r="AC164" s="45" t="s">
        <v>350</v>
      </c>
      <c r="AD164" s="45" t="s">
        <v>350</v>
      </c>
      <c r="AE164" s="45" t="s">
        <v>350</v>
      </c>
    </row>
    <row r="165" spans="1:31" ht="60" x14ac:dyDescent="0.25">
      <c r="A165" s="6">
        <f t="shared" si="2"/>
        <v>163</v>
      </c>
      <c r="B165" s="6" t="s">
        <v>177</v>
      </c>
      <c r="C165" s="6" t="s">
        <v>14</v>
      </c>
      <c r="D165" s="7" t="s">
        <v>262</v>
      </c>
      <c r="E165" s="6" t="s">
        <v>23</v>
      </c>
      <c r="F165" s="6" t="s">
        <v>14</v>
      </c>
      <c r="G165" s="8" t="s">
        <v>266</v>
      </c>
      <c r="H165" s="8"/>
      <c r="I165" s="9" t="s">
        <v>5</v>
      </c>
      <c r="J165" s="9" t="s">
        <v>180</v>
      </c>
      <c r="K165" s="10" t="s">
        <v>14</v>
      </c>
      <c r="L165" s="10" t="s">
        <v>264</v>
      </c>
      <c r="M165" s="16" t="s">
        <v>881</v>
      </c>
      <c r="N165" s="16" t="s">
        <v>14</v>
      </c>
      <c r="O165" s="16" t="s">
        <v>337</v>
      </c>
      <c r="P165" s="16" t="s">
        <v>14</v>
      </c>
      <c r="Q165" s="16" t="s">
        <v>14</v>
      </c>
      <c r="R165" s="16" t="s">
        <v>14</v>
      </c>
      <c r="S165" s="21" t="s">
        <v>18</v>
      </c>
      <c r="T165" s="21" t="s">
        <v>18</v>
      </c>
      <c r="U165" s="21" t="s">
        <v>18</v>
      </c>
      <c r="V165" s="21" t="s">
        <v>61</v>
      </c>
      <c r="W165" s="38" t="s">
        <v>350</v>
      </c>
      <c r="X165" s="38" t="s">
        <v>350</v>
      </c>
      <c r="Y165" s="38" t="s">
        <v>350</v>
      </c>
      <c r="Z165" s="38" t="s">
        <v>350</v>
      </c>
      <c r="AA165" s="38" t="s">
        <v>350</v>
      </c>
      <c r="AB165" s="36" t="s">
        <v>642</v>
      </c>
      <c r="AC165" s="45" t="s">
        <v>350</v>
      </c>
      <c r="AD165" s="45" t="s">
        <v>350</v>
      </c>
      <c r="AE165" s="45" t="s">
        <v>350</v>
      </c>
    </row>
    <row r="166" spans="1:31" ht="60" x14ac:dyDescent="0.25">
      <c r="A166" s="6">
        <f t="shared" si="2"/>
        <v>164</v>
      </c>
      <c r="B166" s="6" t="s">
        <v>177</v>
      </c>
      <c r="C166" s="6" t="s">
        <v>14</v>
      </c>
      <c r="D166" s="7" t="s">
        <v>262</v>
      </c>
      <c r="E166" s="6" t="s">
        <v>25</v>
      </c>
      <c r="F166" s="6" t="s">
        <v>14</v>
      </c>
      <c r="G166" s="8" t="s">
        <v>267</v>
      </c>
      <c r="H166" s="11" t="s">
        <v>926</v>
      </c>
      <c r="I166" s="9" t="s">
        <v>5</v>
      </c>
      <c r="J166" s="9" t="s">
        <v>180</v>
      </c>
      <c r="K166" s="10" t="s">
        <v>14</v>
      </c>
      <c r="L166" s="10" t="s">
        <v>264</v>
      </c>
      <c r="M166" s="16" t="s">
        <v>14</v>
      </c>
      <c r="N166" s="16" t="s">
        <v>14</v>
      </c>
      <c r="O166" s="16" t="s">
        <v>337</v>
      </c>
      <c r="P166" s="16" t="s">
        <v>14</v>
      </c>
      <c r="Q166" s="16" t="s">
        <v>14</v>
      </c>
      <c r="R166" s="16" t="s">
        <v>14</v>
      </c>
      <c r="S166" s="21" t="s">
        <v>18</v>
      </c>
      <c r="T166" s="21" t="s">
        <v>18</v>
      </c>
      <c r="U166" s="21" t="s">
        <v>18</v>
      </c>
      <c r="V166" s="21" t="s">
        <v>61</v>
      </c>
      <c r="W166" s="38" t="s">
        <v>350</v>
      </c>
      <c r="X166" s="38" t="s">
        <v>350</v>
      </c>
      <c r="Y166" s="38" t="s">
        <v>350</v>
      </c>
      <c r="Z166" s="38" t="s">
        <v>350</v>
      </c>
      <c r="AA166" s="38" t="s">
        <v>350</v>
      </c>
      <c r="AB166" s="36" t="s">
        <v>642</v>
      </c>
      <c r="AC166" s="45" t="s">
        <v>350</v>
      </c>
      <c r="AD166" s="45" t="s">
        <v>350</v>
      </c>
      <c r="AE166" s="45" t="s">
        <v>350</v>
      </c>
    </row>
    <row r="167" spans="1:31" ht="60" x14ac:dyDescent="0.25">
      <c r="A167" s="6">
        <f t="shared" si="2"/>
        <v>165</v>
      </c>
      <c r="B167" s="6" t="s">
        <v>177</v>
      </c>
      <c r="C167" s="6" t="s">
        <v>14</v>
      </c>
      <c r="D167" s="7" t="s">
        <v>262</v>
      </c>
      <c r="E167" s="6" t="s">
        <v>27</v>
      </c>
      <c r="F167" s="6" t="s">
        <v>14</v>
      </c>
      <c r="G167" s="8" t="s">
        <v>268</v>
      </c>
      <c r="H167" s="8"/>
      <c r="I167" s="9" t="s">
        <v>5</v>
      </c>
      <c r="J167" s="9" t="s">
        <v>180</v>
      </c>
      <c r="K167" s="10" t="s">
        <v>14</v>
      </c>
      <c r="L167" s="10" t="s">
        <v>264</v>
      </c>
      <c r="M167" s="16" t="s">
        <v>346</v>
      </c>
      <c r="N167" s="16" t="s">
        <v>14</v>
      </c>
      <c r="O167" s="16" t="s">
        <v>337</v>
      </c>
      <c r="P167" s="16" t="s">
        <v>14</v>
      </c>
      <c r="Q167" s="16" t="s">
        <v>14</v>
      </c>
      <c r="R167" s="16" t="s">
        <v>14</v>
      </c>
      <c r="S167" s="21" t="s">
        <v>18</v>
      </c>
      <c r="T167" s="21" t="s">
        <v>18</v>
      </c>
      <c r="U167" s="21" t="s">
        <v>18</v>
      </c>
      <c r="V167" s="21" t="s">
        <v>61</v>
      </c>
      <c r="W167" s="38" t="s">
        <v>350</v>
      </c>
      <c r="X167" s="38" t="s">
        <v>350</v>
      </c>
      <c r="Y167" s="38" t="s">
        <v>350</v>
      </c>
      <c r="Z167" s="38" t="s">
        <v>350</v>
      </c>
      <c r="AA167" s="38" t="s">
        <v>350</v>
      </c>
      <c r="AB167" s="36" t="s">
        <v>642</v>
      </c>
      <c r="AC167" s="45" t="s">
        <v>350</v>
      </c>
      <c r="AD167" s="45" t="s">
        <v>350</v>
      </c>
      <c r="AE167" s="45" t="s">
        <v>350</v>
      </c>
    </row>
    <row r="168" spans="1:31" ht="60" x14ac:dyDescent="0.25">
      <c r="A168" s="6">
        <f t="shared" si="2"/>
        <v>166</v>
      </c>
      <c r="B168" s="6" t="s">
        <v>177</v>
      </c>
      <c r="C168" s="6" t="s">
        <v>14</v>
      </c>
      <c r="D168" s="7" t="s">
        <v>262</v>
      </c>
      <c r="E168" s="6" t="s">
        <v>42</v>
      </c>
      <c r="F168" s="6" t="s">
        <v>14</v>
      </c>
      <c r="G168" s="8" t="s">
        <v>269</v>
      </c>
      <c r="H168" s="8"/>
      <c r="I168" s="9" t="s">
        <v>5</v>
      </c>
      <c r="J168" s="9" t="s">
        <v>180</v>
      </c>
      <c r="K168" s="10" t="s">
        <v>14</v>
      </c>
      <c r="L168" s="10" t="s">
        <v>264</v>
      </c>
      <c r="M168" s="16" t="s">
        <v>344</v>
      </c>
      <c r="N168" s="16" t="s">
        <v>14</v>
      </c>
      <c r="O168" s="16" t="s">
        <v>14</v>
      </c>
      <c r="P168" s="16" t="s">
        <v>14</v>
      </c>
      <c r="Q168" s="16" t="s">
        <v>14</v>
      </c>
      <c r="R168" s="16" t="s">
        <v>14</v>
      </c>
      <c r="S168" s="21" t="s">
        <v>18</v>
      </c>
      <c r="T168" s="21" t="s">
        <v>18</v>
      </c>
      <c r="U168" s="21" t="s">
        <v>18</v>
      </c>
      <c r="V168" s="21" t="s">
        <v>61</v>
      </c>
      <c r="W168" s="38" t="s">
        <v>350</v>
      </c>
      <c r="X168" s="38" t="s">
        <v>350</v>
      </c>
      <c r="Y168" s="38" t="s">
        <v>350</v>
      </c>
      <c r="Z168" s="38" t="s">
        <v>350</v>
      </c>
      <c r="AA168" s="38" t="s">
        <v>350</v>
      </c>
      <c r="AB168" s="36" t="s">
        <v>642</v>
      </c>
      <c r="AC168" s="45" t="s">
        <v>350</v>
      </c>
      <c r="AD168" s="45" t="s">
        <v>350</v>
      </c>
      <c r="AE168" s="45" t="s">
        <v>350</v>
      </c>
    </row>
    <row r="169" spans="1:31" ht="75" x14ac:dyDescent="0.25">
      <c r="A169" s="6">
        <f t="shared" si="2"/>
        <v>167</v>
      </c>
      <c r="B169" s="6" t="s">
        <v>177</v>
      </c>
      <c r="C169" s="6" t="s">
        <v>14</v>
      </c>
      <c r="D169" s="7" t="s">
        <v>270</v>
      </c>
      <c r="E169" s="6" t="s">
        <v>14</v>
      </c>
      <c r="F169" s="6" t="s">
        <v>14</v>
      </c>
      <c r="G169" s="8" t="s">
        <v>271</v>
      </c>
      <c r="H169" s="8"/>
      <c r="I169" s="9" t="s">
        <v>5</v>
      </c>
      <c r="J169" s="9" t="s">
        <v>180</v>
      </c>
      <c r="K169" s="10" t="s">
        <v>14</v>
      </c>
      <c r="L169" s="10" t="s">
        <v>272</v>
      </c>
      <c r="M169" s="16" t="s">
        <v>14</v>
      </c>
      <c r="N169" s="16" t="s">
        <v>339</v>
      </c>
      <c r="O169" s="16" t="s">
        <v>14</v>
      </c>
      <c r="P169" s="16" t="s">
        <v>14</v>
      </c>
      <c r="Q169" s="16" t="s">
        <v>14</v>
      </c>
      <c r="R169" s="16" t="s">
        <v>14</v>
      </c>
      <c r="S169" s="21" t="s">
        <v>18</v>
      </c>
      <c r="T169" s="21" t="s">
        <v>18</v>
      </c>
      <c r="U169" s="21" t="s">
        <v>18</v>
      </c>
      <c r="V169" s="21" t="s">
        <v>61</v>
      </c>
      <c r="W169" s="38" t="s">
        <v>350</v>
      </c>
      <c r="X169" s="38" t="s">
        <v>350</v>
      </c>
      <c r="Y169" s="38" t="s">
        <v>350</v>
      </c>
      <c r="Z169" s="38" t="s">
        <v>350</v>
      </c>
      <c r="AA169" s="38" t="s">
        <v>350</v>
      </c>
      <c r="AB169" s="36" t="s">
        <v>578</v>
      </c>
      <c r="AC169" s="45" t="s">
        <v>350</v>
      </c>
      <c r="AD169" s="45" t="s">
        <v>350</v>
      </c>
      <c r="AE169" s="45" t="s">
        <v>350</v>
      </c>
    </row>
    <row r="170" spans="1:31" ht="75" x14ac:dyDescent="0.25">
      <c r="A170" s="6">
        <f t="shared" si="2"/>
        <v>168</v>
      </c>
      <c r="B170" s="6" t="s">
        <v>177</v>
      </c>
      <c r="C170" s="6" t="s">
        <v>14</v>
      </c>
      <c r="D170" s="7" t="s">
        <v>270</v>
      </c>
      <c r="E170" s="6" t="s">
        <v>14</v>
      </c>
      <c r="F170" s="6" t="s">
        <v>14</v>
      </c>
      <c r="G170" s="8" t="s">
        <v>271</v>
      </c>
      <c r="H170" s="8"/>
      <c r="I170" s="9" t="s">
        <v>5</v>
      </c>
      <c r="J170" s="9" t="s">
        <v>180</v>
      </c>
      <c r="K170" s="10" t="s">
        <v>14</v>
      </c>
      <c r="L170" s="10" t="s">
        <v>272</v>
      </c>
      <c r="M170" s="16" t="s">
        <v>14</v>
      </c>
      <c r="N170" s="16" t="s">
        <v>340</v>
      </c>
      <c r="O170" s="16" t="s">
        <v>14</v>
      </c>
      <c r="P170" s="16" t="s">
        <v>14</v>
      </c>
      <c r="Q170" s="16" t="s">
        <v>14</v>
      </c>
      <c r="R170" s="16" t="s">
        <v>14</v>
      </c>
      <c r="S170" s="21" t="s">
        <v>18</v>
      </c>
      <c r="T170" s="21" t="s">
        <v>18</v>
      </c>
      <c r="U170" s="21" t="s">
        <v>18</v>
      </c>
      <c r="V170" s="21" t="s">
        <v>61</v>
      </c>
      <c r="W170" s="38" t="s">
        <v>350</v>
      </c>
      <c r="X170" s="38" t="s">
        <v>350</v>
      </c>
      <c r="Y170" s="38" t="s">
        <v>350</v>
      </c>
      <c r="Z170" s="38" t="s">
        <v>350</v>
      </c>
      <c r="AA170" s="38" t="s">
        <v>350</v>
      </c>
      <c r="AB170" s="36" t="s">
        <v>578</v>
      </c>
      <c r="AC170" s="45" t="s">
        <v>350</v>
      </c>
      <c r="AD170" s="45" t="s">
        <v>350</v>
      </c>
      <c r="AE170" s="45" t="s">
        <v>350</v>
      </c>
    </row>
    <row r="171" spans="1:31" ht="45" x14ac:dyDescent="0.25">
      <c r="A171" s="6">
        <f t="shared" si="2"/>
        <v>169</v>
      </c>
      <c r="B171" s="6" t="s">
        <v>273</v>
      </c>
      <c r="C171" s="6" t="s">
        <v>14</v>
      </c>
      <c r="D171" s="7" t="s">
        <v>274</v>
      </c>
      <c r="E171" s="6" t="s">
        <v>16</v>
      </c>
      <c r="F171" s="6" t="s">
        <v>14</v>
      </c>
      <c r="G171" s="8" t="s">
        <v>275</v>
      </c>
      <c r="H171" s="8"/>
      <c r="I171" s="9" t="s">
        <v>35</v>
      </c>
      <c r="J171" s="9" t="s">
        <v>276</v>
      </c>
      <c r="K171" s="10" t="s">
        <v>14</v>
      </c>
      <c r="L171" s="10" t="s">
        <v>187</v>
      </c>
      <c r="M171" s="16" t="s">
        <v>14</v>
      </c>
      <c r="N171" s="16" t="s">
        <v>14</v>
      </c>
      <c r="O171" s="16" t="s">
        <v>14</v>
      </c>
      <c r="P171" s="16" t="s">
        <v>14</v>
      </c>
      <c r="Q171" s="16" t="s">
        <v>14</v>
      </c>
      <c r="R171" s="16" t="s">
        <v>14</v>
      </c>
      <c r="S171" s="21" t="s">
        <v>18</v>
      </c>
      <c r="T171" s="21" t="s">
        <v>18</v>
      </c>
      <c r="U171" s="21" t="s">
        <v>18</v>
      </c>
      <c r="V171" s="21" t="s">
        <v>61</v>
      </c>
      <c r="W171" s="38" t="s">
        <v>14</v>
      </c>
      <c r="X171" s="38" t="s">
        <v>14</v>
      </c>
      <c r="Y171" s="38" t="s">
        <v>14</v>
      </c>
      <c r="Z171" s="38" t="s">
        <v>14</v>
      </c>
      <c r="AA171" s="38" t="s">
        <v>14</v>
      </c>
      <c r="AB171" s="36" t="s">
        <v>643</v>
      </c>
      <c r="AC171" s="45" t="s">
        <v>14</v>
      </c>
      <c r="AD171" s="45" t="s">
        <v>14</v>
      </c>
      <c r="AE171" s="45" t="s">
        <v>14</v>
      </c>
    </row>
    <row r="172" spans="1:31" ht="30" x14ac:dyDescent="0.25">
      <c r="A172" s="6">
        <f t="shared" si="2"/>
        <v>170</v>
      </c>
      <c r="B172" s="6" t="s">
        <v>273</v>
      </c>
      <c r="C172" s="6" t="s">
        <v>14</v>
      </c>
      <c r="D172" s="7" t="s">
        <v>274</v>
      </c>
      <c r="E172" s="6" t="s">
        <v>21</v>
      </c>
      <c r="F172" s="6" t="s">
        <v>14</v>
      </c>
      <c r="G172" s="8" t="s">
        <v>277</v>
      </c>
      <c r="H172" s="8"/>
      <c r="I172" s="9" t="s">
        <v>35</v>
      </c>
      <c r="J172" s="9" t="s">
        <v>276</v>
      </c>
      <c r="K172" s="10" t="s">
        <v>14</v>
      </c>
      <c r="L172" s="10" t="s">
        <v>187</v>
      </c>
      <c r="M172" s="16" t="s">
        <v>14</v>
      </c>
      <c r="N172" s="16" t="s">
        <v>14</v>
      </c>
      <c r="O172" s="16" t="s">
        <v>14</v>
      </c>
      <c r="P172" s="16" t="s">
        <v>14</v>
      </c>
      <c r="Q172" s="16" t="s">
        <v>14</v>
      </c>
      <c r="R172" s="16" t="s">
        <v>14</v>
      </c>
      <c r="S172" s="21" t="s">
        <v>18</v>
      </c>
      <c r="T172" s="21" t="s">
        <v>18</v>
      </c>
      <c r="U172" s="21" t="s">
        <v>18</v>
      </c>
      <c r="V172" s="21" t="s">
        <v>61</v>
      </c>
      <c r="W172" s="38" t="s">
        <v>14</v>
      </c>
      <c r="X172" s="38" t="s">
        <v>14</v>
      </c>
      <c r="Y172" s="38" t="s">
        <v>14</v>
      </c>
      <c r="Z172" s="38" t="s">
        <v>14</v>
      </c>
      <c r="AA172" s="38" t="s">
        <v>14</v>
      </c>
      <c r="AB172" s="36" t="s">
        <v>694</v>
      </c>
      <c r="AC172" s="45" t="s">
        <v>14</v>
      </c>
      <c r="AD172" s="45" t="s">
        <v>14</v>
      </c>
      <c r="AE172" s="45" t="s">
        <v>14</v>
      </c>
    </row>
    <row r="173" spans="1:31" ht="30" x14ac:dyDescent="0.25">
      <c r="A173" s="6">
        <f t="shared" si="2"/>
        <v>171</v>
      </c>
      <c r="B173" s="6" t="s">
        <v>273</v>
      </c>
      <c r="C173" s="6" t="s">
        <v>14</v>
      </c>
      <c r="D173" s="7" t="s">
        <v>274</v>
      </c>
      <c r="E173" s="6" t="s">
        <v>23</v>
      </c>
      <c r="F173" s="6" t="s">
        <v>14</v>
      </c>
      <c r="G173" s="8" t="s">
        <v>278</v>
      </c>
      <c r="H173" s="8"/>
      <c r="I173" s="9" t="s">
        <v>35</v>
      </c>
      <c r="J173" s="9" t="s">
        <v>276</v>
      </c>
      <c r="K173" s="10" t="s">
        <v>14</v>
      </c>
      <c r="L173" s="10" t="s">
        <v>187</v>
      </c>
      <c r="M173" s="16" t="s">
        <v>14</v>
      </c>
      <c r="N173" s="16" t="s">
        <v>14</v>
      </c>
      <c r="O173" s="16" t="s">
        <v>14</v>
      </c>
      <c r="P173" s="16" t="s">
        <v>14</v>
      </c>
      <c r="Q173" s="16" t="s">
        <v>14</v>
      </c>
      <c r="R173" s="16" t="s">
        <v>14</v>
      </c>
      <c r="S173" s="21" t="s">
        <v>18</v>
      </c>
      <c r="T173" s="21" t="s">
        <v>18</v>
      </c>
      <c r="U173" s="21" t="s">
        <v>18</v>
      </c>
      <c r="V173" s="21" t="s">
        <v>61</v>
      </c>
      <c r="W173" s="38" t="s">
        <v>14</v>
      </c>
      <c r="X173" s="38" t="s">
        <v>14</v>
      </c>
      <c r="Y173" s="38" t="s">
        <v>14</v>
      </c>
      <c r="Z173" s="38" t="s">
        <v>14</v>
      </c>
      <c r="AA173" s="38" t="s">
        <v>14</v>
      </c>
      <c r="AB173" s="36" t="s">
        <v>695</v>
      </c>
      <c r="AC173" s="45" t="s">
        <v>14</v>
      </c>
      <c r="AD173" s="45" t="s">
        <v>14</v>
      </c>
      <c r="AE173" s="45" t="s">
        <v>14</v>
      </c>
    </row>
    <row r="174" spans="1:31" ht="150" x14ac:dyDescent="0.25">
      <c r="A174" s="6">
        <f t="shared" si="2"/>
        <v>172</v>
      </c>
      <c r="B174" s="6" t="s">
        <v>273</v>
      </c>
      <c r="C174" s="6" t="s">
        <v>14</v>
      </c>
      <c r="D174" s="7" t="s">
        <v>279</v>
      </c>
      <c r="E174" s="6" t="s">
        <v>16</v>
      </c>
      <c r="F174" s="6" t="s">
        <v>14</v>
      </c>
      <c r="G174" s="8" t="s">
        <v>280</v>
      </c>
      <c r="H174" s="8"/>
      <c r="I174" s="9" t="s">
        <v>5</v>
      </c>
      <c r="J174" s="9" t="s">
        <v>276</v>
      </c>
      <c r="K174" s="10" t="s">
        <v>14</v>
      </c>
      <c r="L174" s="10" t="s">
        <v>281</v>
      </c>
      <c r="M174" s="16" t="s">
        <v>14</v>
      </c>
      <c r="N174" s="16" t="s">
        <v>14</v>
      </c>
      <c r="O174" s="16" t="s">
        <v>14</v>
      </c>
      <c r="P174" s="16" t="s">
        <v>14</v>
      </c>
      <c r="Q174" s="16" t="s">
        <v>14</v>
      </c>
      <c r="R174" s="16" t="s">
        <v>14</v>
      </c>
      <c r="S174" s="21" t="s">
        <v>18</v>
      </c>
      <c r="T174" s="21" t="s">
        <v>18</v>
      </c>
      <c r="U174" s="21" t="s">
        <v>18</v>
      </c>
      <c r="V174" s="21" t="s">
        <v>61</v>
      </c>
      <c r="W174" s="38" t="s">
        <v>14</v>
      </c>
      <c r="X174" s="38" t="s">
        <v>14</v>
      </c>
      <c r="Y174" s="38" t="s">
        <v>14</v>
      </c>
      <c r="Z174" s="38" t="s">
        <v>14</v>
      </c>
      <c r="AA174" s="38" t="s">
        <v>14</v>
      </c>
      <c r="AB174" s="36" t="s">
        <v>644</v>
      </c>
      <c r="AC174" s="45" t="s">
        <v>686</v>
      </c>
      <c r="AD174" s="45" t="s">
        <v>14</v>
      </c>
      <c r="AE174" s="45" t="s">
        <v>14</v>
      </c>
    </row>
    <row r="175" spans="1:31" ht="60" x14ac:dyDescent="0.25">
      <c r="A175" s="6">
        <f t="shared" si="2"/>
        <v>173</v>
      </c>
      <c r="B175" s="6" t="s">
        <v>273</v>
      </c>
      <c r="C175" s="6" t="s">
        <v>14</v>
      </c>
      <c r="D175" s="7" t="s">
        <v>279</v>
      </c>
      <c r="E175" s="6" t="s">
        <v>21</v>
      </c>
      <c r="F175" s="6" t="s">
        <v>14</v>
      </c>
      <c r="G175" s="8" t="s">
        <v>282</v>
      </c>
      <c r="H175" s="8"/>
      <c r="I175" s="9" t="s">
        <v>5</v>
      </c>
      <c r="J175" s="9" t="s">
        <v>276</v>
      </c>
      <c r="K175" s="10" t="s">
        <v>14</v>
      </c>
      <c r="L175" s="10" t="s">
        <v>281</v>
      </c>
      <c r="M175" s="16" t="s">
        <v>344</v>
      </c>
      <c r="N175" s="16" t="s">
        <v>14</v>
      </c>
      <c r="O175" s="16" t="s">
        <v>14</v>
      </c>
      <c r="P175" s="16" t="s">
        <v>14</v>
      </c>
      <c r="Q175" s="16" t="s">
        <v>14</v>
      </c>
      <c r="R175" s="16" t="s">
        <v>14</v>
      </c>
      <c r="S175" s="21" t="s">
        <v>18</v>
      </c>
      <c r="T175" s="21" t="s">
        <v>18</v>
      </c>
      <c r="U175" s="21" t="s">
        <v>18</v>
      </c>
      <c r="V175" s="21" t="s">
        <v>61</v>
      </c>
      <c r="W175" s="38" t="s">
        <v>14</v>
      </c>
      <c r="X175" s="38" t="s">
        <v>14</v>
      </c>
      <c r="Y175" s="38" t="s">
        <v>14</v>
      </c>
      <c r="Z175" s="38" t="s">
        <v>14</v>
      </c>
      <c r="AA175" s="38" t="s">
        <v>14</v>
      </c>
      <c r="AB175" s="36" t="s">
        <v>645</v>
      </c>
      <c r="AC175" s="45" t="s">
        <v>686</v>
      </c>
      <c r="AD175" s="45" t="s">
        <v>14</v>
      </c>
      <c r="AE175" s="45" t="s">
        <v>14</v>
      </c>
    </row>
    <row r="176" spans="1:31" ht="105" x14ac:dyDescent="0.25">
      <c r="A176" s="6">
        <f t="shared" si="2"/>
        <v>174</v>
      </c>
      <c r="B176" s="6" t="s">
        <v>273</v>
      </c>
      <c r="C176" s="6" t="s">
        <v>14</v>
      </c>
      <c r="D176" s="7" t="s">
        <v>283</v>
      </c>
      <c r="E176" s="6" t="s">
        <v>16</v>
      </c>
      <c r="F176" s="6" t="s">
        <v>14</v>
      </c>
      <c r="G176" s="8" t="s">
        <v>284</v>
      </c>
      <c r="H176" s="8"/>
      <c r="I176" s="9" t="s">
        <v>5</v>
      </c>
      <c r="J176" s="9" t="s">
        <v>276</v>
      </c>
      <c r="K176" s="10" t="s">
        <v>14</v>
      </c>
      <c r="L176" s="10" t="s">
        <v>285</v>
      </c>
      <c r="M176" s="16" t="s">
        <v>14</v>
      </c>
      <c r="N176" s="16" t="s">
        <v>338</v>
      </c>
      <c r="O176" s="16" t="s">
        <v>14</v>
      </c>
      <c r="P176" s="16" t="s">
        <v>14</v>
      </c>
      <c r="Q176" s="16" t="s">
        <v>14</v>
      </c>
      <c r="R176" s="16" t="s">
        <v>14</v>
      </c>
      <c r="S176" s="21" t="s">
        <v>18</v>
      </c>
      <c r="T176" s="21" t="s">
        <v>18</v>
      </c>
      <c r="U176" s="21" t="s">
        <v>61</v>
      </c>
      <c r="V176" s="21" t="s">
        <v>61</v>
      </c>
      <c r="W176" s="38" t="s">
        <v>14</v>
      </c>
      <c r="X176" s="38" t="s">
        <v>14</v>
      </c>
      <c r="Y176" s="36" t="s">
        <v>646</v>
      </c>
      <c r="Z176" s="38" t="s">
        <v>14</v>
      </c>
      <c r="AA176" s="36" t="s">
        <v>708</v>
      </c>
      <c r="AB176" s="36" t="s">
        <v>707</v>
      </c>
      <c r="AC176" s="45" t="s">
        <v>686</v>
      </c>
      <c r="AD176" s="45" t="s">
        <v>14</v>
      </c>
      <c r="AE176" s="45" t="s">
        <v>14</v>
      </c>
    </row>
    <row r="177" spans="1:31" ht="120" x14ac:dyDescent="0.25">
      <c r="A177" s="6">
        <f t="shared" si="2"/>
        <v>175</v>
      </c>
      <c r="B177" s="6" t="s">
        <v>273</v>
      </c>
      <c r="C177" s="6" t="s">
        <v>14</v>
      </c>
      <c r="D177" s="7" t="s">
        <v>283</v>
      </c>
      <c r="E177" s="6" t="s">
        <v>21</v>
      </c>
      <c r="F177" s="6" t="s">
        <v>47</v>
      </c>
      <c r="G177" s="8" t="s">
        <v>286</v>
      </c>
      <c r="H177" s="8" t="s">
        <v>287</v>
      </c>
      <c r="I177" s="9" t="s">
        <v>5</v>
      </c>
      <c r="J177" s="9" t="s">
        <v>276</v>
      </c>
      <c r="K177" s="10" t="s">
        <v>14</v>
      </c>
      <c r="L177" s="10" t="s">
        <v>285</v>
      </c>
      <c r="M177" s="16" t="s">
        <v>14</v>
      </c>
      <c r="N177" s="16" t="s">
        <v>14</v>
      </c>
      <c r="O177" s="16" t="s">
        <v>14</v>
      </c>
      <c r="P177" s="16" t="s">
        <v>14</v>
      </c>
      <c r="Q177" s="16" t="s">
        <v>14</v>
      </c>
      <c r="R177" s="16" t="s">
        <v>14</v>
      </c>
      <c r="S177" s="21" t="s">
        <v>18</v>
      </c>
      <c r="T177" s="21" t="s">
        <v>18</v>
      </c>
      <c r="U177" s="21" t="s">
        <v>61</v>
      </c>
      <c r="V177" s="21" t="s">
        <v>61</v>
      </c>
      <c r="W177" s="38" t="s">
        <v>14</v>
      </c>
      <c r="X177" s="38" t="s">
        <v>14</v>
      </c>
      <c r="Y177" s="36" t="s">
        <v>648</v>
      </c>
      <c r="Z177" s="38" t="s">
        <v>14</v>
      </c>
      <c r="AA177" s="36" t="s">
        <v>649</v>
      </c>
      <c r="AB177" s="36" t="s">
        <v>650</v>
      </c>
      <c r="AC177" s="45" t="s">
        <v>686</v>
      </c>
      <c r="AD177" s="45" t="s">
        <v>14</v>
      </c>
      <c r="AE177" s="45" t="s">
        <v>14</v>
      </c>
    </row>
    <row r="178" spans="1:31" ht="94.5" customHeight="1" x14ac:dyDescent="0.25">
      <c r="A178" s="6">
        <f t="shared" si="2"/>
        <v>176</v>
      </c>
      <c r="B178" s="6" t="s">
        <v>273</v>
      </c>
      <c r="C178" s="6" t="s">
        <v>14</v>
      </c>
      <c r="D178" s="7" t="s">
        <v>283</v>
      </c>
      <c r="E178" s="6" t="s">
        <v>21</v>
      </c>
      <c r="F178" s="6" t="s">
        <v>77</v>
      </c>
      <c r="G178" s="8" t="s">
        <v>286</v>
      </c>
      <c r="H178" s="8" t="s">
        <v>288</v>
      </c>
      <c r="I178" s="9" t="s">
        <v>5</v>
      </c>
      <c r="J178" s="9" t="s">
        <v>276</v>
      </c>
      <c r="K178" s="10" t="s">
        <v>14</v>
      </c>
      <c r="L178" s="10" t="s">
        <v>285</v>
      </c>
      <c r="M178" s="16" t="s">
        <v>14</v>
      </c>
      <c r="N178" s="16" t="s">
        <v>14</v>
      </c>
      <c r="O178" s="16" t="s">
        <v>14</v>
      </c>
      <c r="P178" s="16" t="s">
        <v>14</v>
      </c>
      <c r="Q178" s="16" t="s">
        <v>14</v>
      </c>
      <c r="R178" s="16" t="s">
        <v>14</v>
      </c>
      <c r="S178" s="21" t="s">
        <v>18</v>
      </c>
      <c r="T178" s="21" t="s">
        <v>18</v>
      </c>
      <c r="U178" s="21" t="s">
        <v>18</v>
      </c>
      <c r="V178" s="21" t="s">
        <v>61</v>
      </c>
      <c r="W178" s="38" t="s">
        <v>14</v>
      </c>
      <c r="X178" s="38" t="s">
        <v>14</v>
      </c>
      <c r="Y178" s="38" t="s">
        <v>14</v>
      </c>
      <c r="Z178" s="38" t="s">
        <v>14</v>
      </c>
      <c r="AA178" s="38" t="s">
        <v>14</v>
      </c>
      <c r="AB178" s="36" t="s">
        <v>651</v>
      </c>
      <c r="AC178" s="45" t="s">
        <v>686</v>
      </c>
      <c r="AD178" s="45" t="s">
        <v>14</v>
      </c>
      <c r="AE178" s="45" t="s">
        <v>14</v>
      </c>
    </row>
    <row r="179" spans="1:31" ht="75" x14ac:dyDescent="0.25">
      <c r="A179" s="6">
        <f t="shared" si="2"/>
        <v>177</v>
      </c>
      <c r="B179" s="6" t="s">
        <v>273</v>
      </c>
      <c r="C179" s="6" t="s">
        <v>14</v>
      </c>
      <c r="D179" s="7" t="s">
        <v>283</v>
      </c>
      <c r="E179" s="6" t="s">
        <v>21</v>
      </c>
      <c r="F179" s="6" t="s">
        <v>88</v>
      </c>
      <c r="G179" s="8" t="s">
        <v>286</v>
      </c>
      <c r="H179" s="8" t="s">
        <v>289</v>
      </c>
      <c r="I179" s="9" t="s">
        <v>5</v>
      </c>
      <c r="J179" s="9" t="s">
        <v>276</v>
      </c>
      <c r="K179" s="10" t="s">
        <v>14</v>
      </c>
      <c r="L179" s="10" t="s">
        <v>285</v>
      </c>
      <c r="M179" s="16" t="s">
        <v>14</v>
      </c>
      <c r="N179" s="16" t="s">
        <v>14</v>
      </c>
      <c r="O179" s="16" t="s">
        <v>14</v>
      </c>
      <c r="P179" s="16" t="s">
        <v>14</v>
      </c>
      <c r="Q179" s="16" t="s">
        <v>14</v>
      </c>
      <c r="R179" s="16" t="s">
        <v>14</v>
      </c>
      <c r="S179" s="21" t="s">
        <v>18</v>
      </c>
      <c r="T179" s="21" t="s">
        <v>18</v>
      </c>
      <c r="U179" s="21" t="s">
        <v>18</v>
      </c>
      <c r="V179" s="21" t="s">
        <v>61</v>
      </c>
      <c r="W179" s="38" t="s">
        <v>14</v>
      </c>
      <c r="X179" s="38" t="s">
        <v>14</v>
      </c>
      <c r="Y179" s="38" t="s">
        <v>14</v>
      </c>
      <c r="Z179" s="38" t="s">
        <v>14</v>
      </c>
      <c r="AA179" s="38" t="s">
        <v>14</v>
      </c>
      <c r="AB179" s="36" t="s">
        <v>652</v>
      </c>
      <c r="AC179" s="45" t="s">
        <v>686</v>
      </c>
      <c r="AD179" s="45" t="s">
        <v>14</v>
      </c>
      <c r="AE179" s="45" t="s">
        <v>14</v>
      </c>
    </row>
    <row r="180" spans="1:31" ht="180" x14ac:dyDescent="0.25">
      <c r="A180" s="6">
        <f t="shared" si="2"/>
        <v>178</v>
      </c>
      <c r="B180" s="6" t="s">
        <v>273</v>
      </c>
      <c r="C180" s="6" t="s">
        <v>14</v>
      </c>
      <c r="D180" s="7" t="s">
        <v>283</v>
      </c>
      <c r="E180" s="6" t="s">
        <v>23</v>
      </c>
      <c r="F180" s="6" t="s">
        <v>47</v>
      </c>
      <c r="G180" s="8" t="s">
        <v>290</v>
      </c>
      <c r="H180" s="8" t="s">
        <v>291</v>
      </c>
      <c r="I180" s="9" t="s">
        <v>5</v>
      </c>
      <c r="J180" s="9" t="s">
        <v>276</v>
      </c>
      <c r="K180" s="10" t="s">
        <v>14</v>
      </c>
      <c r="L180" s="10" t="s">
        <v>285</v>
      </c>
      <c r="M180" s="16" t="s">
        <v>14</v>
      </c>
      <c r="N180" s="16" t="s">
        <v>14</v>
      </c>
      <c r="O180" s="16" t="s">
        <v>14</v>
      </c>
      <c r="P180" s="16" t="s">
        <v>14</v>
      </c>
      <c r="Q180" s="16" t="s">
        <v>14</v>
      </c>
      <c r="R180" s="16" t="s">
        <v>14</v>
      </c>
      <c r="S180" s="21" t="s">
        <v>18</v>
      </c>
      <c r="T180" s="21" t="s">
        <v>18</v>
      </c>
      <c r="U180" s="21" t="s">
        <v>18</v>
      </c>
      <c r="V180" s="21" t="s">
        <v>61</v>
      </c>
      <c r="W180" s="38" t="s">
        <v>14</v>
      </c>
      <c r="X180" s="38" t="s">
        <v>14</v>
      </c>
      <c r="Y180" s="38" t="s">
        <v>14</v>
      </c>
      <c r="Z180" s="38" t="s">
        <v>14</v>
      </c>
      <c r="AA180" s="38" t="s">
        <v>14</v>
      </c>
      <c r="AB180" s="36" t="s">
        <v>653</v>
      </c>
      <c r="AC180" s="45" t="s">
        <v>686</v>
      </c>
      <c r="AD180" s="45" t="s">
        <v>686</v>
      </c>
      <c r="AE180" s="45" t="s">
        <v>14</v>
      </c>
    </row>
    <row r="181" spans="1:31" ht="105" x14ac:dyDescent="0.25">
      <c r="A181" s="6">
        <f t="shared" si="2"/>
        <v>179</v>
      </c>
      <c r="B181" s="6" t="s">
        <v>273</v>
      </c>
      <c r="C181" s="6" t="s">
        <v>14</v>
      </c>
      <c r="D181" s="7" t="s">
        <v>283</v>
      </c>
      <c r="E181" s="6" t="s">
        <v>23</v>
      </c>
      <c r="F181" s="6" t="s">
        <v>77</v>
      </c>
      <c r="G181" s="8" t="s">
        <v>290</v>
      </c>
      <c r="H181" s="8" t="s">
        <v>292</v>
      </c>
      <c r="I181" s="9" t="s">
        <v>5</v>
      </c>
      <c r="J181" s="9" t="s">
        <v>276</v>
      </c>
      <c r="K181" s="10" t="s">
        <v>14</v>
      </c>
      <c r="L181" s="10" t="s">
        <v>285</v>
      </c>
      <c r="M181" s="16" t="s">
        <v>14</v>
      </c>
      <c r="N181" s="16" t="s">
        <v>14</v>
      </c>
      <c r="O181" s="16" t="s">
        <v>14</v>
      </c>
      <c r="P181" s="16" t="s">
        <v>14</v>
      </c>
      <c r="Q181" s="16" t="s">
        <v>14</v>
      </c>
      <c r="R181" s="16" t="s">
        <v>14</v>
      </c>
      <c r="S181" s="21" t="s">
        <v>18</v>
      </c>
      <c r="T181" s="21" t="s">
        <v>18</v>
      </c>
      <c r="U181" s="21" t="s">
        <v>61</v>
      </c>
      <c r="V181" s="21" t="s">
        <v>61</v>
      </c>
      <c r="W181" s="38" t="s">
        <v>14</v>
      </c>
      <c r="X181" s="38" t="s">
        <v>14</v>
      </c>
      <c r="Y181" s="36" t="s">
        <v>654</v>
      </c>
      <c r="Z181" s="38" t="s">
        <v>14</v>
      </c>
      <c r="AA181" s="36" t="s">
        <v>709</v>
      </c>
      <c r="AB181" s="36" t="s">
        <v>710</v>
      </c>
      <c r="AC181" s="45" t="s">
        <v>686</v>
      </c>
      <c r="AD181" s="45" t="s">
        <v>14</v>
      </c>
      <c r="AE181" s="45" t="s">
        <v>14</v>
      </c>
    </row>
    <row r="182" spans="1:31" ht="105" x14ac:dyDescent="0.25">
      <c r="A182" s="6">
        <f t="shared" si="2"/>
        <v>180</v>
      </c>
      <c r="B182" s="6" t="s">
        <v>273</v>
      </c>
      <c r="C182" s="6" t="s">
        <v>14</v>
      </c>
      <c r="D182" s="7" t="s">
        <v>283</v>
      </c>
      <c r="E182" s="6" t="s">
        <v>25</v>
      </c>
      <c r="F182" s="6" t="s">
        <v>14</v>
      </c>
      <c r="G182" s="8" t="s">
        <v>293</v>
      </c>
      <c r="H182" s="8"/>
      <c r="I182" s="9" t="s">
        <v>5</v>
      </c>
      <c r="J182" s="9" t="s">
        <v>276</v>
      </c>
      <c r="K182" s="10" t="s">
        <v>14</v>
      </c>
      <c r="L182" s="10" t="s">
        <v>285</v>
      </c>
      <c r="M182" s="16" t="s">
        <v>14</v>
      </c>
      <c r="N182" s="16" t="s">
        <v>14</v>
      </c>
      <c r="O182" s="16" t="s">
        <v>14</v>
      </c>
      <c r="P182" s="16" t="s">
        <v>14</v>
      </c>
      <c r="Q182" s="16" t="s">
        <v>14</v>
      </c>
      <c r="R182" s="16" t="s">
        <v>14</v>
      </c>
      <c r="S182" s="21" t="s">
        <v>18</v>
      </c>
      <c r="T182" s="21" t="s">
        <v>18</v>
      </c>
      <c r="U182" s="21" t="s">
        <v>61</v>
      </c>
      <c r="V182" s="21" t="s">
        <v>61</v>
      </c>
      <c r="W182" s="38" t="s">
        <v>14</v>
      </c>
      <c r="X182" s="38" t="s">
        <v>14</v>
      </c>
      <c r="Y182" s="36" t="s">
        <v>655</v>
      </c>
      <c r="Z182" s="38" t="s">
        <v>14</v>
      </c>
      <c r="AA182" s="36" t="s">
        <v>711</v>
      </c>
      <c r="AB182" s="38" t="s">
        <v>14</v>
      </c>
      <c r="AC182" s="45" t="s">
        <v>686</v>
      </c>
      <c r="AD182" s="45" t="s">
        <v>14</v>
      </c>
      <c r="AE182" s="45" t="s">
        <v>14</v>
      </c>
    </row>
    <row r="183" spans="1:31" ht="75" x14ac:dyDescent="0.25">
      <c r="A183" s="6">
        <f t="shared" si="2"/>
        <v>181</v>
      </c>
      <c r="B183" s="6" t="s">
        <v>273</v>
      </c>
      <c r="C183" s="6" t="s">
        <v>14</v>
      </c>
      <c r="D183" s="7" t="s">
        <v>283</v>
      </c>
      <c r="E183" s="6" t="s">
        <v>27</v>
      </c>
      <c r="F183" s="6" t="s">
        <v>14</v>
      </c>
      <c r="G183" s="8" t="s">
        <v>294</v>
      </c>
      <c r="H183" s="8"/>
      <c r="I183" s="9" t="s">
        <v>5</v>
      </c>
      <c r="J183" s="9" t="s">
        <v>276</v>
      </c>
      <c r="K183" s="10" t="s">
        <v>14</v>
      </c>
      <c r="L183" s="10" t="s">
        <v>285</v>
      </c>
      <c r="M183" s="16" t="s">
        <v>14</v>
      </c>
      <c r="N183" s="16" t="s">
        <v>14</v>
      </c>
      <c r="O183" s="16" t="s">
        <v>14</v>
      </c>
      <c r="P183" s="16" t="s">
        <v>14</v>
      </c>
      <c r="Q183" s="16" t="s">
        <v>14</v>
      </c>
      <c r="R183" s="16" t="s">
        <v>14</v>
      </c>
      <c r="S183" s="21" t="s">
        <v>18</v>
      </c>
      <c r="T183" s="21" t="s">
        <v>18</v>
      </c>
      <c r="U183" s="21" t="s">
        <v>61</v>
      </c>
      <c r="V183" s="21" t="s">
        <v>61</v>
      </c>
      <c r="W183" s="38" t="s">
        <v>14</v>
      </c>
      <c r="X183" s="38" t="s">
        <v>14</v>
      </c>
      <c r="Y183" s="36" t="s">
        <v>656</v>
      </c>
      <c r="Z183" s="38" t="s">
        <v>14</v>
      </c>
      <c r="AA183" s="36" t="s">
        <v>712</v>
      </c>
      <c r="AB183" s="36" t="s">
        <v>713</v>
      </c>
      <c r="AC183" s="45" t="s">
        <v>686</v>
      </c>
      <c r="AD183" s="45" t="s">
        <v>14</v>
      </c>
      <c r="AE183" s="45" t="s">
        <v>14</v>
      </c>
    </row>
    <row r="184" spans="1:31" ht="45" x14ac:dyDescent="0.25">
      <c r="A184" s="6">
        <f t="shared" si="2"/>
        <v>182</v>
      </c>
      <c r="B184" s="6" t="s">
        <v>273</v>
      </c>
      <c r="C184" s="6" t="s">
        <v>14</v>
      </c>
      <c r="D184" s="7" t="s">
        <v>283</v>
      </c>
      <c r="E184" s="6" t="s">
        <v>42</v>
      </c>
      <c r="F184" s="6" t="s">
        <v>14</v>
      </c>
      <c r="G184" s="8" t="s">
        <v>295</v>
      </c>
      <c r="H184" s="8"/>
      <c r="I184" s="9" t="s">
        <v>5</v>
      </c>
      <c r="J184" s="9" t="s">
        <v>276</v>
      </c>
      <c r="K184" s="10" t="s">
        <v>14</v>
      </c>
      <c r="L184" s="10" t="s">
        <v>285</v>
      </c>
      <c r="M184" s="16" t="s">
        <v>14</v>
      </c>
      <c r="N184" s="16" t="s">
        <v>14</v>
      </c>
      <c r="O184" s="16" t="s">
        <v>14</v>
      </c>
      <c r="P184" s="16" t="s">
        <v>14</v>
      </c>
      <c r="Q184" s="16" t="s">
        <v>14</v>
      </c>
      <c r="R184" s="16" t="s">
        <v>14</v>
      </c>
      <c r="S184" s="21" t="s">
        <v>18</v>
      </c>
      <c r="T184" s="21" t="s">
        <v>18</v>
      </c>
      <c r="U184" s="21" t="s">
        <v>18</v>
      </c>
      <c r="V184" s="21" t="s">
        <v>61</v>
      </c>
      <c r="W184" s="38" t="s">
        <v>14</v>
      </c>
      <c r="X184" s="38" t="s">
        <v>14</v>
      </c>
      <c r="Y184" s="38" t="s">
        <v>14</v>
      </c>
      <c r="Z184" s="38" t="s">
        <v>14</v>
      </c>
      <c r="AA184" s="38" t="s">
        <v>14</v>
      </c>
      <c r="AB184" s="36" t="s">
        <v>657</v>
      </c>
      <c r="AC184" s="45" t="s">
        <v>686</v>
      </c>
      <c r="AD184" s="45" t="s">
        <v>14</v>
      </c>
      <c r="AE184" s="45" t="s">
        <v>14</v>
      </c>
    </row>
    <row r="185" spans="1:31" ht="45" x14ac:dyDescent="0.25">
      <c r="A185" s="6">
        <f t="shared" si="2"/>
        <v>183</v>
      </c>
      <c r="B185" s="6" t="s">
        <v>273</v>
      </c>
      <c r="C185" s="6" t="s">
        <v>14</v>
      </c>
      <c r="D185" s="7" t="s">
        <v>296</v>
      </c>
      <c r="E185" s="6" t="s">
        <v>14</v>
      </c>
      <c r="F185" s="6" t="s">
        <v>14</v>
      </c>
      <c r="G185" s="8" t="s">
        <v>297</v>
      </c>
      <c r="H185" s="8"/>
      <c r="I185" s="9" t="s">
        <v>5</v>
      </c>
      <c r="J185" s="9" t="s">
        <v>276</v>
      </c>
      <c r="K185" s="10" t="s">
        <v>14</v>
      </c>
      <c r="L185" s="10" t="s">
        <v>298</v>
      </c>
      <c r="M185" s="16" t="s">
        <v>14</v>
      </c>
      <c r="N185" s="16" t="s">
        <v>14</v>
      </c>
      <c r="O185" s="16" t="s">
        <v>14</v>
      </c>
      <c r="P185" s="16" t="s">
        <v>14</v>
      </c>
      <c r="Q185" s="16" t="s">
        <v>14</v>
      </c>
      <c r="R185" s="16" t="s">
        <v>14</v>
      </c>
      <c r="S185" s="21" t="s">
        <v>18</v>
      </c>
      <c r="T185" s="21" t="s">
        <v>18</v>
      </c>
      <c r="U185" s="21" t="s">
        <v>61</v>
      </c>
      <c r="V185" s="21" t="s">
        <v>61</v>
      </c>
      <c r="W185" s="38" t="s">
        <v>14</v>
      </c>
      <c r="X185" s="38" t="s">
        <v>14</v>
      </c>
      <c r="Y185" s="36" t="s">
        <v>658</v>
      </c>
      <c r="Z185" s="38" t="s">
        <v>14</v>
      </c>
      <c r="AA185" s="36" t="s">
        <v>647</v>
      </c>
      <c r="AB185" s="36" t="s">
        <v>659</v>
      </c>
      <c r="AC185" s="45" t="s">
        <v>686</v>
      </c>
      <c r="AD185" s="45" t="s">
        <v>14</v>
      </c>
      <c r="AE185" s="45" t="s">
        <v>14</v>
      </c>
    </row>
    <row r="186" spans="1:31" ht="60" x14ac:dyDescent="0.25">
      <c r="A186" s="6">
        <f t="shared" si="2"/>
        <v>184</v>
      </c>
      <c r="B186" s="6" t="s">
        <v>273</v>
      </c>
      <c r="C186" s="6" t="s">
        <v>14</v>
      </c>
      <c r="D186" s="7" t="s">
        <v>296</v>
      </c>
      <c r="E186" s="6" t="s">
        <v>16</v>
      </c>
      <c r="F186" s="6" t="s">
        <v>14</v>
      </c>
      <c r="G186" s="8" t="s">
        <v>299</v>
      </c>
      <c r="H186" s="8"/>
      <c r="I186" s="9" t="s">
        <v>5</v>
      </c>
      <c r="J186" s="9" t="s">
        <v>276</v>
      </c>
      <c r="K186" s="10" t="s">
        <v>14</v>
      </c>
      <c r="L186" s="10" t="s">
        <v>298</v>
      </c>
      <c r="M186" s="16" t="s">
        <v>14</v>
      </c>
      <c r="N186" s="16" t="s">
        <v>338</v>
      </c>
      <c r="O186" s="16" t="s">
        <v>14</v>
      </c>
      <c r="P186" s="16" t="s">
        <v>14</v>
      </c>
      <c r="Q186" s="16" t="s">
        <v>14</v>
      </c>
      <c r="R186" s="16" t="s">
        <v>14</v>
      </c>
      <c r="S186" s="21" t="s">
        <v>18</v>
      </c>
      <c r="T186" s="21" t="s">
        <v>18</v>
      </c>
      <c r="U186" s="21" t="s">
        <v>61</v>
      </c>
      <c r="V186" s="21" t="s">
        <v>61</v>
      </c>
      <c r="W186" s="38" t="s">
        <v>14</v>
      </c>
      <c r="X186" s="38" t="s">
        <v>14</v>
      </c>
      <c r="Y186" s="36" t="s">
        <v>658</v>
      </c>
      <c r="Z186" s="38" t="s">
        <v>14</v>
      </c>
      <c r="AA186" s="36" t="s">
        <v>647</v>
      </c>
      <c r="AB186" s="36" t="s">
        <v>660</v>
      </c>
      <c r="AC186" s="45" t="s">
        <v>686</v>
      </c>
      <c r="AD186" s="45" t="s">
        <v>14</v>
      </c>
      <c r="AE186" s="45" t="s">
        <v>14</v>
      </c>
    </row>
    <row r="187" spans="1:31" ht="60" x14ac:dyDescent="0.25">
      <c r="A187" s="6">
        <f t="shared" si="2"/>
        <v>185</v>
      </c>
      <c r="B187" s="6" t="s">
        <v>273</v>
      </c>
      <c r="C187" s="6" t="s">
        <v>14</v>
      </c>
      <c r="D187" s="7" t="s">
        <v>296</v>
      </c>
      <c r="E187" s="6" t="s">
        <v>21</v>
      </c>
      <c r="F187" s="6" t="s">
        <v>14</v>
      </c>
      <c r="G187" s="8" t="s">
        <v>696</v>
      </c>
      <c r="H187" s="8"/>
      <c r="I187" s="9" t="s">
        <v>5</v>
      </c>
      <c r="J187" s="9" t="s">
        <v>276</v>
      </c>
      <c r="K187" s="10" t="s">
        <v>14</v>
      </c>
      <c r="L187" s="10" t="s">
        <v>298</v>
      </c>
      <c r="M187" s="16" t="s">
        <v>14</v>
      </c>
      <c r="N187" s="16" t="s">
        <v>338</v>
      </c>
      <c r="O187" s="16" t="s">
        <v>14</v>
      </c>
      <c r="P187" s="16" t="s">
        <v>14</v>
      </c>
      <c r="Q187" s="16" t="s">
        <v>14</v>
      </c>
      <c r="R187" s="16" t="s">
        <v>14</v>
      </c>
      <c r="S187" s="21" t="s">
        <v>18</v>
      </c>
      <c r="T187" s="21" t="s">
        <v>18</v>
      </c>
      <c r="U187" s="21" t="s">
        <v>61</v>
      </c>
      <c r="V187" s="21" t="s">
        <v>61</v>
      </c>
      <c r="W187" s="38" t="s">
        <v>14</v>
      </c>
      <c r="X187" s="38" t="s">
        <v>14</v>
      </c>
      <c r="Y187" s="36" t="s">
        <v>658</v>
      </c>
      <c r="Z187" s="38" t="s">
        <v>14</v>
      </c>
      <c r="AA187" s="36" t="s">
        <v>647</v>
      </c>
      <c r="AB187" s="36" t="s">
        <v>661</v>
      </c>
      <c r="AC187" s="45" t="s">
        <v>686</v>
      </c>
      <c r="AD187" s="45" t="s">
        <v>14</v>
      </c>
      <c r="AE187" s="45" t="s">
        <v>14</v>
      </c>
    </row>
    <row r="188" spans="1:31" ht="105" x14ac:dyDescent="0.25">
      <c r="A188" s="6">
        <f t="shared" si="2"/>
        <v>186</v>
      </c>
      <c r="B188" s="6" t="s">
        <v>273</v>
      </c>
      <c r="C188" s="6" t="s">
        <v>14</v>
      </c>
      <c r="D188" s="7" t="s">
        <v>296</v>
      </c>
      <c r="E188" s="6" t="s">
        <v>23</v>
      </c>
      <c r="F188" s="6" t="s">
        <v>14</v>
      </c>
      <c r="G188" s="8" t="s">
        <v>300</v>
      </c>
      <c r="H188" s="8"/>
      <c r="I188" s="9" t="s">
        <v>117</v>
      </c>
      <c r="J188" s="9" t="s">
        <v>276</v>
      </c>
      <c r="K188" s="10" t="s">
        <v>14</v>
      </c>
      <c r="L188" s="10" t="s">
        <v>298</v>
      </c>
      <c r="M188" s="16" t="s">
        <v>14</v>
      </c>
      <c r="N188" s="16" t="s">
        <v>336</v>
      </c>
      <c r="O188" s="16" t="s">
        <v>14</v>
      </c>
      <c r="P188" s="16" t="s">
        <v>14</v>
      </c>
      <c r="Q188" s="16" t="s">
        <v>14</v>
      </c>
      <c r="R188" s="16" t="s">
        <v>14</v>
      </c>
      <c r="S188" s="21" t="s">
        <v>18</v>
      </c>
      <c r="T188" s="21" t="s">
        <v>18</v>
      </c>
      <c r="U188" s="21" t="s">
        <v>61</v>
      </c>
      <c r="V188" s="21" t="s">
        <v>61</v>
      </c>
      <c r="W188" s="38" t="s">
        <v>14</v>
      </c>
      <c r="X188" s="38" t="s">
        <v>14</v>
      </c>
      <c r="Y188" s="36" t="s">
        <v>658</v>
      </c>
      <c r="Z188" s="38" t="s">
        <v>14</v>
      </c>
      <c r="AA188" s="36" t="s">
        <v>647</v>
      </c>
      <c r="AB188" s="36" t="s">
        <v>662</v>
      </c>
      <c r="AC188" s="45" t="s">
        <v>686</v>
      </c>
      <c r="AD188" s="45" t="s">
        <v>14</v>
      </c>
      <c r="AE188" s="45" t="s">
        <v>14</v>
      </c>
    </row>
    <row r="189" spans="1:31" ht="105" x14ac:dyDescent="0.25">
      <c r="A189" s="6">
        <f t="shared" si="2"/>
        <v>187</v>
      </c>
      <c r="B189" s="6" t="s">
        <v>273</v>
      </c>
      <c r="C189" s="6" t="s">
        <v>14</v>
      </c>
      <c r="D189" s="7" t="s">
        <v>296</v>
      </c>
      <c r="E189" s="6" t="s">
        <v>23</v>
      </c>
      <c r="F189" s="6" t="s">
        <v>14</v>
      </c>
      <c r="G189" s="8" t="s">
        <v>300</v>
      </c>
      <c r="H189" s="8"/>
      <c r="I189" s="9" t="s">
        <v>117</v>
      </c>
      <c r="J189" s="9" t="s">
        <v>276</v>
      </c>
      <c r="K189" s="10" t="s">
        <v>14</v>
      </c>
      <c r="L189" s="10" t="s">
        <v>298</v>
      </c>
      <c r="M189" s="16" t="s">
        <v>14</v>
      </c>
      <c r="N189" s="16" t="s">
        <v>14</v>
      </c>
      <c r="O189" s="16" t="s">
        <v>14</v>
      </c>
      <c r="P189" s="16" t="s">
        <v>14</v>
      </c>
      <c r="Q189" s="16" t="s">
        <v>14</v>
      </c>
      <c r="R189" s="16" t="s">
        <v>828</v>
      </c>
      <c r="S189" s="21" t="s">
        <v>18</v>
      </c>
      <c r="T189" s="21" t="s">
        <v>18</v>
      </c>
      <c r="U189" s="21" t="s">
        <v>61</v>
      </c>
      <c r="V189" s="21" t="s">
        <v>61</v>
      </c>
      <c r="W189" s="38" t="s">
        <v>14</v>
      </c>
      <c r="X189" s="38" t="s">
        <v>14</v>
      </c>
      <c r="Y189" s="36" t="s">
        <v>658</v>
      </c>
      <c r="Z189" s="38" t="s">
        <v>14</v>
      </c>
      <c r="AA189" s="36" t="s">
        <v>647</v>
      </c>
      <c r="AB189" s="36" t="s">
        <v>662</v>
      </c>
      <c r="AC189" s="45" t="s">
        <v>686</v>
      </c>
      <c r="AD189" s="45" t="s">
        <v>14</v>
      </c>
      <c r="AE189" s="45" t="s">
        <v>14</v>
      </c>
    </row>
    <row r="190" spans="1:31" ht="105" x14ac:dyDescent="0.25">
      <c r="A190" s="6">
        <f t="shared" si="2"/>
        <v>188</v>
      </c>
      <c r="B190" s="6" t="s">
        <v>273</v>
      </c>
      <c r="C190" s="6" t="s">
        <v>14</v>
      </c>
      <c r="D190" s="7" t="s">
        <v>296</v>
      </c>
      <c r="E190" s="6" t="s">
        <v>23</v>
      </c>
      <c r="F190" s="6" t="s">
        <v>14</v>
      </c>
      <c r="G190" s="8" t="s">
        <v>300</v>
      </c>
      <c r="H190" s="8"/>
      <c r="I190" s="9" t="s">
        <v>117</v>
      </c>
      <c r="J190" s="9" t="s">
        <v>276</v>
      </c>
      <c r="K190" s="10" t="s">
        <v>14</v>
      </c>
      <c r="L190" s="10" t="s">
        <v>298</v>
      </c>
      <c r="M190" s="16" t="s">
        <v>14</v>
      </c>
      <c r="N190" s="16" t="s">
        <v>14</v>
      </c>
      <c r="O190" s="16" t="s">
        <v>14</v>
      </c>
      <c r="P190" s="16" t="s">
        <v>14</v>
      </c>
      <c r="Q190" s="16" t="s">
        <v>14</v>
      </c>
      <c r="R190" s="16" t="s">
        <v>764</v>
      </c>
      <c r="S190" s="21" t="s">
        <v>18</v>
      </c>
      <c r="T190" s="21" t="s">
        <v>18</v>
      </c>
      <c r="U190" s="21" t="s">
        <v>61</v>
      </c>
      <c r="V190" s="21" t="s">
        <v>61</v>
      </c>
      <c r="W190" s="38" t="s">
        <v>14</v>
      </c>
      <c r="X190" s="38" t="s">
        <v>14</v>
      </c>
      <c r="Y190" s="36" t="s">
        <v>658</v>
      </c>
      <c r="Z190" s="38" t="s">
        <v>14</v>
      </c>
      <c r="AA190" s="36" t="s">
        <v>647</v>
      </c>
      <c r="AB190" s="36" t="s">
        <v>662</v>
      </c>
      <c r="AC190" s="45" t="s">
        <v>686</v>
      </c>
      <c r="AD190" s="45" t="s">
        <v>14</v>
      </c>
      <c r="AE190" s="45" t="s">
        <v>14</v>
      </c>
    </row>
    <row r="191" spans="1:31" ht="60" x14ac:dyDescent="0.25">
      <c r="A191" s="6">
        <f t="shared" si="2"/>
        <v>189</v>
      </c>
      <c r="B191" s="6" t="s">
        <v>273</v>
      </c>
      <c r="C191" s="6" t="s">
        <v>14</v>
      </c>
      <c r="D191" s="7" t="s">
        <v>296</v>
      </c>
      <c r="E191" s="6" t="s">
        <v>25</v>
      </c>
      <c r="F191" s="6" t="s">
        <v>14</v>
      </c>
      <c r="G191" s="8" t="s">
        <v>301</v>
      </c>
      <c r="H191" s="8"/>
      <c r="I191" s="9" t="s">
        <v>5</v>
      </c>
      <c r="J191" s="9" t="s">
        <v>276</v>
      </c>
      <c r="K191" s="10" t="s">
        <v>14</v>
      </c>
      <c r="L191" s="10" t="s">
        <v>298</v>
      </c>
      <c r="M191" s="16" t="s">
        <v>14</v>
      </c>
      <c r="N191" s="16" t="s">
        <v>14</v>
      </c>
      <c r="O191" s="16" t="s">
        <v>337</v>
      </c>
      <c r="P191" s="16" t="s">
        <v>14</v>
      </c>
      <c r="Q191" s="16" t="s">
        <v>14</v>
      </c>
      <c r="R191" s="16" t="s">
        <v>828</v>
      </c>
      <c r="S191" s="21" t="s">
        <v>18</v>
      </c>
      <c r="T191" s="21" t="s">
        <v>18</v>
      </c>
      <c r="U191" s="21" t="s">
        <v>18</v>
      </c>
      <c r="V191" s="21" t="s">
        <v>61</v>
      </c>
      <c r="W191" s="38" t="s">
        <v>350</v>
      </c>
      <c r="X191" s="38" t="s">
        <v>350</v>
      </c>
      <c r="Y191" s="38" t="s">
        <v>350</v>
      </c>
      <c r="Z191" s="38" t="s">
        <v>350</v>
      </c>
      <c r="AA191" s="38" t="s">
        <v>350</v>
      </c>
      <c r="AB191" s="36" t="s">
        <v>697</v>
      </c>
      <c r="AC191" s="45" t="s">
        <v>350</v>
      </c>
      <c r="AD191" s="45" t="s">
        <v>350</v>
      </c>
      <c r="AE191" s="45" t="s">
        <v>350</v>
      </c>
    </row>
    <row r="192" spans="1:31" ht="75" x14ac:dyDescent="0.25">
      <c r="A192" s="6">
        <f t="shared" si="2"/>
        <v>190</v>
      </c>
      <c r="B192" s="6" t="s">
        <v>273</v>
      </c>
      <c r="C192" s="6" t="s">
        <v>14</v>
      </c>
      <c r="D192" s="7" t="s">
        <v>296</v>
      </c>
      <c r="E192" s="6" t="s">
        <v>27</v>
      </c>
      <c r="F192" s="6" t="s">
        <v>14</v>
      </c>
      <c r="G192" s="8" t="s">
        <v>302</v>
      </c>
      <c r="H192" s="8"/>
      <c r="I192" s="9" t="s">
        <v>5</v>
      </c>
      <c r="J192" s="9" t="s">
        <v>276</v>
      </c>
      <c r="K192" s="10" t="s">
        <v>14</v>
      </c>
      <c r="L192" s="10" t="s">
        <v>298</v>
      </c>
      <c r="M192" s="16" t="s">
        <v>14</v>
      </c>
      <c r="N192" s="16" t="s">
        <v>14</v>
      </c>
      <c r="O192" s="16" t="s">
        <v>14</v>
      </c>
      <c r="P192" s="16" t="s">
        <v>14</v>
      </c>
      <c r="Q192" s="16" t="s">
        <v>14</v>
      </c>
      <c r="R192" s="16" t="s">
        <v>764</v>
      </c>
      <c r="S192" s="21" t="s">
        <v>18</v>
      </c>
      <c r="T192" s="21" t="s">
        <v>18</v>
      </c>
      <c r="U192" s="21" t="s">
        <v>61</v>
      </c>
      <c r="V192" s="21" t="s">
        <v>61</v>
      </c>
      <c r="W192" s="38" t="s">
        <v>350</v>
      </c>
      <c r="X192" s="38" t="s">
        <v>350</v>
      </c>
      <c r="Y192" s="38" t="s">
        <v>350</v>
      </c>
      <c r="Z192" s="38" t="s">
        <v>350</v>
      </c>
      <c r="AA192" s="38" t="s">
        <v>350</v>
      </c>
      <c r="AB192" s="36" t="s">
        <v>663</v>
      </c>
      <c r="AC192" s="45" t="s">
        <v>350</v>
      </c>
      <c r="AD192" s="45" t="s">
        <v>350</v>
      </c>
      <c r="AE192" s="45" t="s">
        <v>350</v>
      </c>
    </row>
    <row r="193" spans="1:31" ht="75" x14ac:dyDescent="0.25">
      <c r="A193" s="6">
        <f t="shared" si="2"/>
        <v>191</v>
      </c>
      <c r="B193" s="6" t="s">
        <v>273</v>
      </c>
      <c r="C193" s="6" t="s">
        <v>14</v>
      </c>
      <c r="D193" s="7" t="s">
        <v>296</v>
      </c>
      <c r="E193" s="6" t="s">
        <v>42</v>
      </c>
      <c r="F193" s="6" t="s">
        <v>14</v>
      </c>
      <c r="G193" s="8" t="s">
        <v>303</v>
      </c>
      <c r="H193" s="8"/>
      <c r="I193" s="9" t="s">
        <v>5</v>
      </c>
      <c r="J193" s="9" t="s">
        <v>276</v>
      </c>
      <c r="K193" s="10" t="s">
        <v>14</v>
      </c>
      <c r="L193" s="10" t="s">
        <v>298</v>
      </c>
      <c r="M193" s="16" t="s">
        <v>14</v>
      </c>
      <c r="N193" s="16" t="s">
        <v>338</v>
      </c>
      <c r="O193" s="16" t="s">
        <v>14</v>
      </c>
      <c r="P193" s="16" t="s">
        <v>14</v>
      </c>
      <c r="Q193" s="16" t="s">
        <v>14</v>
      </c>
      <c r="R193" s="16" t="s">
        <v>764</v>
      </c>
      <c r="S193" s="21" t="s">
        <v>18</v>
      </c>
      <c r="T193" s="21" t="s">
        <v>18</v>
      </c>
      <c r="U193" s="21" t="s">
        <v>61</v>
      </c>
      <c r="V193" s="21" t="s">
        <v>61</v>
      </c>
      <c r="W193" s="38" t="s">
        <v>14</v>
      </c>
      <c r="X193" s="38" t="s">
        <v>14</v>
      </c>
      <c r="Y193" s="38" t="s">
        <v>14</v>
      </c>
      <c r="Z193" s="38" t="s">
        <v>14</v>
      </c>
      <c r="AA193" s="38" t="s">
        <v>14</v>
      </c>
      <c r="AB193" s="36" t="s">
        <v>664</v>
      </c>
      <c r="AC193" s="45" t="s">
        <v>686</v>
      </c>
      <c r="AD193" s="45" t="s">
        <v>14</v>
      </c>
      <c r="AE193" s="45" t="s">
        <v>14</v>
      </c>
    </row>
    <row r="194" spans="1:31" ht="135" x14ac:dyDescent="0.25">
      <c r="A194" s="6">
        <f t="shared" si="2"/>
        <v>192</v>
      </c>
      <c r="B194" s="6" t="s">
        <v>273</v>
      </c>
      <c r="C194" s="6" t="s">
        <v>14</v>
      </c>
      <c r="D194" s="7" t="s">
        <v>296</v>
      </c>
      <c r="E194" s="6" t="s">
        <v>44</v>
      </c>
      <c r="F194" s="6" t="s">
        <v>14</v>
      </c>
      <c r="G194" s="8" t="s">
        <v>304</v>
      </c>
      <c r="H194" s="8"/>
      <c r="I194" s="9" t="s">
        <v>5</v>
      </c>
      <c r="J194" s="9" t="s">
        <v>276</v>
      </c>
      <c r="K194" s="10" t="s">
        <v>14</v>
      </c>
      <c r="L194" s="10" t="s">
        <v>298</v>
      </c>
      <c r="M194" s="16" t="s">
        <v>14</v>
      </c>
      <c r="N194" s="16" t="s">
        <v>14</v>
      </c>
      <c r="O194" s="16" t="s">
        <v>337</v>
      </c>
      <c r="P194" s="16" t="s">
        <v>14</v>
      </c>
      <c r="Q194" s="16" t="s">
        <v>14</v>
      </c>
      <c r="R194" s="16" t="s">
        <v>14</v>
      </c>
      <c r="S194" s="21" t="s">
        <v>18</v>
      </c>
      <c r="T194" s="21" t="s">
        <v>18</v>
      </c>
      <c r="U194" s="21" t="s">
        <v>61</v>
      </c>
      <c r="V194" s="21" t="s">
        <v>61</v>
      </c>
      <c r="W194" s="38" t="s">
        <v>14</v>
      </c>
      <c r="X194" s="38" t="s">
        <v>14</v>
      </c>
      <c r="Y194" s="36" t="s">
        <v>658</v>
      </c>
      <c r="Z194" s="38" t="s">
        <v>14</v>
      </c>
      <c r="AA194" s="36" t="s">
        <v>647</v>
      </c>
      <c r="AB194" s="36" t="s">
        <v>665</v>
      </c>
      <c r="AC194" s="45" t="s">
        <v>686</v>
      </c>
      <c r="AD194" s="45" t="s">
        <v>14</v>
      </c>
      <c r="AE194" s="45" t="s">
        <v>14</v>
      </c>
    </row>
    <row r="195" spans="1:31" ht="75" x14ac:dyDescent="0.25">
      <c r="A195" s="6">
        <f t="shared" si="2"/>
        <v>193</v>
      </c>
      <c r="B195" s="6" t="s">
        <v>273</v>
      </c>
      <c r="C195" s="6" t="s">
        <v>14</v>
      </c>
      <c r="D195" s="7" t="s">
        <v>296</v>
      </c>
      <c r="E195" s="6" t="s">
        <v>45</v>
      </c>
      <c r="F195" s="6" t="s">
        <v>14</v>
      </c>
      <c r="G195" s="8" t="s">
        <v>305</v>
      </c>
      <c r="H195" s="8"/>
      <c r="I195" s="9" t="s">
        <v>5</v>
      </c>
      <c r="J195" s="9" t="s">
        <v>276</v>
      </c>
      <c r="K195" s="10" t="s">
        <v>14</v>
      </c>
      <c r="L195" s="10" t="s">
        <v>298</v>
      </c>
      <c r="M195" s="16" t="s">
        <v>14</v>
      </c>
      <c r="N195" s="16" t="s">
        <v>14</v>
      </c>
      <c r="O195" s="16" t="s">
        <v>14</v>
      </c>
      <c r="P195" s="16" t="s">
        <v>14</v>
      </c>
      <c r="Q195" s="16" t="s">
        <v>14</v>
      </c>
      <c r="R195" s="16" t="s">
        <v>14</v>
      </c>
      <c r="S195" s="21" t="s">
        <v>18</v>
      </c>
      <c r="T195" s="21" t="s">
        <v>18</v>
      </c>
      <c r="U195" s="21" t="s">
        <v>18</v>
      </c>
      <c r="V195" s="21" t="s">
        <v>61</v>
      </c>
      <c r="W195" s="38" t="s">
        <v>14</v>
      </c>
      <c r="X195" s="38" t="s">
        <v>14</v>
      </c>
      <c r="Y195" s="38" t="s">
        <v>14</v>
      </c>
      <c r="Z195" s="38" t="s">
        <v>14</v>
      </c>
      <c r="AA195" s="38" t="s">
        <v>14</v>
      </c>
      <c r="AB195" s="36" t="s">
        <v>666</v>
      </c>
      <c r="AC195" s="45" t="s">
        <v>686</v>
      </c>
      <c r="AD195" s="45" t="s">
        <v>14</v>
      </c>
      <c r="AE195" s="45" t="s">
        <v>14</v>
      </c>
    </row>
    <row r="196" spans="1:31" ht="75" x14ac:dyDescent="0.25">
      <c r="A196" s="6">
        <f t="shared" si="2"/>
        <v>194</v>
      </c>
      <c r="B196" s="6" t="s">
        <v>273</v>
      </c>
      <c r="C196" s="6" t="s">
        <v>14</v>
      </c>
      <c r="D196" s="7" t="s">
        <v>296</v>
      </c>
      <c r="E196" s="6" t="s">
        <v>47</v>
      </c>
      <c r="F196" s="6" t="s">
        <v>14</v>
      </c>
      <c r="G196" s="8" t="s">
        <v>306</v>
      </c>
      <c r="H196" s="8"/>
      <c r="I196" s="9" t="s">
        <v>5</v>
      </c>
      <c r="J196" s="9" t="s">
        <v>276</v>
      </c>
      <c r="K196" s="10" t="s">
        <v>14</v>
      </c>
      <c r="L196" s="10" t="s">
        <v>298</v>
      </c>
      <c r="M196" s="16" t="s">
        <v>868</v>
      </c>
      <c r="N196" s="16" t="s">
        <v>14</v>
      </c>
      <c r="O196" s="16" t="s">
        <v>14</v>
      </c>
      <c r="P196" s="16" t="s">
        <v>14</v>
      </c>
      <c r="Q196" s="16" t="s">
        <v>14</v>
      </c>
      <c r="R196" s="16" t="s">
        <v>14</v>
      </c>
      <c r="S196" s="21" t="s">
        <v>18</v>
      </c>
      <c r="T196" s="21" t="s">
        <v>18</v>
      </c>
      <c r="U196" s="21" t="s">
        <v>61</v>
      </c>
      <c r="V196" s="21" t="s">
        <v>61</v>
      </c>
      <c r="W196" s="38" t="s">
        <v>14</v>
      </c>
      <c r="X196" s="38" t="s">
        <v>14</v>
      </c>
      <c r="Y196" s="36" t="s">
        <v>658</v>
      </c>
      <c r="Z196" s="38" t="s">
        <v>14</v>
      </c>
      <c r="AA196" s="36" t="s">
        <v>647</v>
      </c>
      <c r="AB196" s="36" t="s">
        <v>667</v>
      </c>
      <c r="AC196" s="45" t="s">
        <v>686</v>
      </c>
      <c r="AD196" s="45" t="s">
        <v>14</v>
      </c>
      <c r="AE196" s="45" t="s">
        <v>14</v>
      </c>
    </row>
    <row r="197" spans="1:31" ht="75" x14ac:dyDescent="0.25">
      <c r="A197" s="6">
        <f t="shared" ref="A197:A211" si="3">A196+1</f>
        <v>195</v>
      </c>
      <c r="B197" s="6" t="s">
        <v>273</v>
      </c>
      <c r="C197" s="6" t="s">
        <v>14</v>
      </c>
      <c r="D197" s="7" t="s">
        <v>296</v>
      </c>
      <c r="E197" s="6" t="s">
        <v>49</v>
      </c>
      <c r="F197" s="6" t="s">
        <v>14</v>
      </c>
      <c r="G197" s="8" t="s">
        <v>307</v>
      </c>
      <c r="H197" s="8"/>
      <c r="I197" s="9" t="s">
        <v>5</v>
      </c>
      <c r="J197" s="9" t="s">
        <v>276</v>
      </c>
      <c r="K197" s="10" t="s">
        <v>14</v>
      </c>
      <c r="L197" s="10" t="s">
        <v>298</v>
      </c>
      <c r="M197" s="16" t="s">
        <v>344</v>
      </c>
      <c r="N197" s="16" t="s">
        <v>14</v>
      </c>
      <c r="O197" s="16" t="s">
        <v>14</v>
      </c>
      <c r="P197" s="16" t="s">
        <v>14</v>
      </c>
      <c r="Q197" s="16" t="s">
        <v>14</v>
      </c>
      <c r="R197" s="16" t="s">
        <v>14</v>
      </c>
      <c r="S197" s="21" t="s">
        <v>18</v>
      </c>
      <c r="T197" s="21" t="s">
        <v>18</v>
      </c>
      <c r="U197" s="21" t="s">
        <v>61</v>
      </c>
      <c r="V197" s="21" t="s">
        <v>61</v>
      </c>
      <c r="W197" s="38" t="s">
        <v>14</v>
      </c>
      <c r="X197" s="38" t="s">
        <v>14</v>
      </c>
      <c r="Y197" s="36" t="s">
        <v>658</v>
      </c>
      <c r="Z197" s="38" t="s">
        <v>14</v>
      </c>
      <c r="AA197" s="36" t="s">
        <v>647</v>
      </c>
      <c r="AB197" s="36" t="s">
        <v>668</v>
      </c>
      <c r="AC197" s="45" t="s">
        <v>686</v>
      </c>
      <c r="AD197" s="45" t="s">
        <v>14</v>
      </c>
      <c r="AE197" s="45" t="s">
        <v>14</v>
      </c>
    </row>
    <row r="198" spans="1:31" ht="45" x14ac:dyDescent="0.25">
      <c r="A198" s="6">
        <f t="shared" si="3"/>
        <v>196</v>
      </c>
      <c r="B198" s="6" t="s">
        <v>273</v>
      </c>
      <c r="C198" s="6" t="s">
        <v>14</v>
      </c>
      <c r="D198" s="7" t="s">
        <v>296</v>
      </c>
      <c r="E198" s="6" t="s">
        <v>51</v>
      </c>
      <c r="F198" s="6" t="s">
        <v>14</v>
      </c>
      <c r="G198" s="8" t="s">
        <v>308</v>
      </c>
      <c r="H198" s="8"/>
      <c r="I198" s="9" t="s">
        <v>5</v>
      </c>
      <c r="J198" s="9" t="s">
        <v>276</v>
      </c>
      <c r="K198" s="10" t="s">
        <v>14</v>
      </c>
      <c r="L198" s="10" t="s">
        <v>298</v>
      </c>
      <c r="M198" s="16" t="s">
        <v>14</v>
      </c>
      <c r="N198" s="16" t="s">
        <v>14</v>
      </c>
      <c r="O198" s="16" t="s">
        <v>14</v>
      </c>
      <c r="P198" s="16" t="s">
        <v>14</v>
      </c>
      <c r="Q198" s="16" t="s">
        <v>14</v>
      </c>
      <c r="R198" s="16" t="s">
        <v>840</v>
      </c>
      <c r="S198" s="21" t="s">
        <v>18</v>
      </c>
      <c r="T198" s="21" t="s">
        <v>18</v>
      </c>
      <c r="U198" s="21" t="s">
        <v>61</v>
      </c>
      <c r="V198" s="21" t="s">
        <v>61</v>
      </c>
      <c r="W198" s="38" t="s">
        <v>350</v>
      </c>
      <c r="X198" s="38" t="s">
        <v>350</v>
      </c>
      <c r="Y198" s="38" t="s">
        <v>350</v>
      </c>
      <c r="Z198" s="38" t="s">
        <v>350</v>
      </c>
      <c r="AA198" s="38" t="s">
        <v>350</v>
      </c>
      <c r="AB198" s="36" t="s">
        <v>669</v>
      </c>
      <c r="AC198" s="45" t="s">
        <v>350</v>
      </c>
      <c r="AD198" s="45" t="s">
        <v>350</v>
      </c>
      <c r="AE198" s="45" t="s">
        <v>350</v>
      </c>
    </row>
    <row r="199" spans="1:31" ht="75" x14ac:dyDescent="0.25">
      <c r="A199" s="6">
        <f t="shared" si="3"/>
        <v>197</v>
      </c>
      <c r="B199" s="6" t="s">
        <v>273</v>
      </c>
      <c r="C199" s="6" t="s">
        <v>14</v>
      </c>
      <c r="D199" s="7" t="s">
        <v>309</v>
      </c>
      <c r="E199" s="6" t="s">
        <v>14</v>
      </c>
      <c r="F199" s="6" t="s">
        <v>14</v>
      </c>
      <c r="G199" s="8" t="s">
        <v>310</v>
      </c>
      <c r="H199" s="8"/>
      <c r="I199" s="9" t="s">
        <v>5</v>
      </c>
      <c r="J199" s="9" t="s">
        <v>276</v>
      </c>
      <c r="K199" s="10" t="s">
        <v>14</v>
      </c>
      <c r="L199" s="10" t="s">
        <v>311</v>
      </c>
      <c r="M199" s="16" t="s">
        <v>14</v>
      </c>
      <c r="N199" s="16" t="s">
        <v>14</v>
      </c>
      <c r="O199" s="16" t="s">
        <v>14</v>
      </c>
      <c r="P199" s="16" t="s">
        <v>14</v>
      </c>
      <c r="Q199" s="16" t="s">
        <v>14</v>
      </c>
      <c r="R199" s="16" t="s">
        <v>14</v>
      </c>
      <c r="S199" s="21" t="s">
        <v>18</v>
      </c>
      <c r="T199" s="21" t="s">
        <v>18</v>
      </c>
      <c r="U199" s="21" t="s">
        <v>61</v>
      </c>
      <c r="V199" s="21" t="s">
        <v>61</v>
      </c>
      <c r="W199" s="38" t="s">
        <v>14</v>
      </c>
      <c r="X199" s="38" t="s">
        <v>14</v>
      </c>
      <c r="Y199" s="36" t="s">
        <v>670</v>
      </c>
      <c r="Z199" s="38" t="s">
        <v>14</v>
      </c>
      <c r="AA199" s="36" t="s">
        <v>671</v>
      </c>
      <c r="AB199" s="36" t="s">
        <v>672</v>
      </c>
      <c r="AC199" s="45" t="s">
        <v>686</v>
      </c>
      <c r="AD199" s="45" t="s">
        <v>14</v>
      </c>
      <c r="AE199" s="45" t="s">
        <v>14</v>
      </c>
    </row>
    <row r="200" spans="1:31" ht="60" x14ac:dyDescent="0.25">
      <c r="A200" s="6">
        <f t="shared" si="3"/>
        <v>198</v>
      </c>
      <c r="B200" s="6" t="s">
        <v>273</v>
      </c>
      <c r="C200" s="6" t="s">
        <v>14</v>
      </c>
      <c r="D200" s="7" t="s">
        <v>309</v>
      </c>
      <c r="E200" s="6" t="s">
        <v>14</v>
      </c>
      <c r="F200" s="6" t="s">
        <v>14</v>
      </c>
      <c r="G200" s="8" t="s">
        <v>312</v>
      </c>
      <c r="H200" s="8"/>
      <c r="I200" s="9" t="s">
        <v>5</v>
      </c>
      <c r="J200" s="9" t="s">
        <v>276</v>
      </c>
      <c r="K200" s="10" t="s">
        <v>14</v>
      </c>
      <c r="L200" s="10" t="s">
        <v>311</v>
      </c>
      <c r="M200" s="16" t="s">
        <v>14</v>
      </c>
      <c r="N200" s="16" t="s">
        <v>14</v>
      </c>
      <c r="O200" s="16" t="s">
        <v>14</v>
      </c>
      <c r="P200" s="16" t="s">
        <v>14</v>
      </c>
      <c r="Q200" s="16" t="s">
        <v>14</v>
      </c>
      <c r="R200" s="16" t="s">
        <v>14</v>
      </c>
      <c r="S200" s="21" t="s">
        <v>18</v>
      </c>
      <c r="T200" s="21" t="s">
        <v>18</v>
      </c>
      <c r="U200" s="21" t="s">
        <v>18</v>
      </c>
      <c r="V200" s="21" t="s">
        <v>61</v>
      </c>
      <c r="W200" s="38" t="s">
        <v>14</v>
      </c>
      <c r="X200" s="38" t="s">
        <v>14</v>
      </c>
      <c r="Y200" s="38" t="s">
        <v>14</v>
      </c>
      <c r="Z200" s="38" t="s">
        <v>14</v>
      </c>
      <c r="AA200" s="38" t="s">
        <v>14</v>
      </c>
      <c r="AB200" s="36" t="s">
        <v>673</v>
      </c>
      <c r="AC200" s="45" t="s">
        <v>686</v>
      </c>
      <c r="AD200" s="45" t="s">
        <v>14</v>
      </c>
      <c r="AE200" s="45" t="s">
        <v>14</v>
      </c>
    </row>
    <row r="201" spans="1:31" ht="30" x14ac:dyDescent="0.25">
      <c r="A201" s="6">
        <f t="shared" si="3"/>
        <v>199</v>
      </c>
      <c r="B201" s="6" t="s">
        <v>273</v>
      </c>
      <c r="C201" s="6" t="s">
        <v>14</v>
      </c>
      <c r="D201" s="7" t="s">
        <v>313</v>
      </c>
      <c r="E201" s="6" t="s">
        <v>14</v>
      </c>
      <c r="F201" s="6" t="s">
        <v>14</v>
      </c>
      <c r="G201" s="8" t="s">
        <v>314</v>
      </c>
      <c r="H201" s="8"/>
      <c r="I201" s="9" t="s">
        <v>5</v>
      </c>
      <c r="J201" s="9" t="s">
        <v>276</v>
      </c>
      <c r="K201" s="10" t="s">
        <v>14</v>
      </c>
      <c r="L201" s="10" t="s">
        <v>315</v>
      </c>
      <c r="M201" s="16" t="s">
        <v>14</v>
      </c>
      <c r="N201" s="16" t="s">
        <v>14</v>
      </c>
      <c r="O201" s="16" t="s">
        <v>14</v>
      </c>
      <c r="P201" s="16" t="s">
        <v>14</v>
      </c>
      <c r="Q201" s="16" t="s">
        <v>14</v>
      </c>
      <c r="R201" s="16" t="s">
        <v>14</v>
      </c>
      <c r="S201" s="21" t="s">
        <v>18</v>
      </c>
      <c r="T201" s="21" t="s">
        <v>18</v>
      </c>
      <c r="U201" s="21" t="s">
        <v>18</v>
      </c>
      <c r="V201" s="21" t="s">
        <v>61</v>
      </c>
      <c r="W201" s="38" t="s">
        <v>14</v>
      </c>
      <c r="X201" s="38" t="s">
        <v>14</v>
      </c>
      <c r="Y201" s="38" t="s">
        <v>14</v>
      </c>
      <c r="Z201" s="38" t="s">
        <v>14</v>
      </c>
      <c r="AA201" s="38" t="s">
        <v>14</v>
      </c>
      <c r="AB201" s="36" t="s">
        <v>674</v>
      </c>
      <c r="AC201" s="45" t="s">
        <v>686</v>
      </c>
      <c r="AD201" s="45" t="s">
        <v>14</v>
      </c>
      <c r="AE201" s="45" t="s">
        <v>14</v>
      </c>
    </row>
    <row r="202" spans="1:31" ht="90" x14ac:dyDescent="0.25">
      <c r="A202" s="6">
        <f t="shared" si="3"/>
        <v>200</v>
      </c>
      <c r="B202" s="6" t="s">
        <v>316</v>
      </c>
      <c r="C202" s="6" t="s">
        <v>14</v>
      </c>
      <c r="D202" s="7" t="s">
        <v>317</v>
      </c>
      <c r="E202" s="6" t="s">
        <v>14</v>
      </c>
      <c r="F202" s="6" t="s">
        <v>14</v>
      </c>
      <c r="G202" s="8" t="s">
        <v>318</v>
      </c>
      <c r="H202" s="8"/>
      <c r="I202" s="9" t="s">
        <v>117</v>
      </c>
      <c r="J202" s="9" t="s">
        <v>319</v>
      </c>
      <c r="K202" s="10" t="s">
        <v>14</v>
      </c>
      <c r="L202" s="10" t="s">
        <v>319</v>
      </c>
      <c r="M202" s="16" t="s">
        <v>839</v>
      </c>
      <c r="N202" s="16" t="s">
        <v>839</v>
      </c>
      <c r="O202" s="16" t="s">
        <v>839</v>
      </c>
      <c r="P202" s="16" t="s">
        <v>839</v>
      </c>
      <c r="Q202" s="16" t="s">
        <v>839</v>
      </c>
      <c r="R202" s="16" t="s">
        <v>839</v>
      </c>
      <c r="S202" s="21" t="s">
        <v>18</v>
      </c>
      <c r="T202" s="21" t="s">
        <v>18</v>
      </c>
      <c r="U202" s="21" t="s">
        <v>18</v>
      </c>
      <c r="V202" s="21" t="s">
        <v>61</v>
      </c>
      <c r="W202" s="38" t="s">
        <v>14</v>
      </c>
      <c r="X202" s="38" t="s">
        <v>14</v>
      </c>
      <c r="Y202" s="38" t="s">
        <v>14</v>
      </c>
      <c r="Z202" s="38" t="s">
        <v>14</v>
      </c>
      <c r="AA202" s="38" t="s">
        <v>14</v>
      </c>
      <c r="AB202" s="36" t="s">
        <v>675</v>
      </c>
      <c r="AC202" s="45" t="s">
        <v>14</v>
      </c>
      <c r="AD202" s="45" t="s">
        <v>14</v>
      </c>
      <c r="AE202" s="45" t="s">
        <v>14</v>
      </c>
    </row>
    <row r="203" spans="1:31" ht="60" x14ac:dyDescent="0.25">
      <c r="A203" s="6">
        <f t="shared" si="3"/>
        <v>201</v>
      </c>
      <c r="B203" s="6" t="s">
        <v>316</v>
      </c>
      <c r="C203" s="6" t="s">
        <v>14</v>
      </c>
      <c r="D203" s="7" t="s">
        <v>317</v>
      </c>
      <c r="E203" s="6" t="s">
        <v>16</v>
      </c>
      <c r="F203" s="6" t="s">
        <v>14</v>
      </c>
      <c r="G203" s="8" t="s">
        <v>320</v>
      </c>
      <c r="H203" s="8"/>
      <c r="I203" s="9" t="s">
        <v>117</v>
      </c>
      <c r="J203" s="9" t="s">
        <v>319</v>
      </c>
      <c r="K203" s="10" t="s">
        <v>14</v>
      </c>
      <c r="L203" s="10" t="s">
        <v>319</v>
      </c>
      <c r="M203" s="16" t="s">
        <v>839</v>
      </c>
      <c r="N203" s="16" t="s">
        <v>839</v>
      </c>
      <c r="O203" s="16" t="s">
        <v>839</v>
      </c>
      <c r="P203" s="16" t="s">
        <v>839</v>
      </c>
      <c r="Q203" s="16" t="s">
        <v>839</v>
      </c>
      <c r="R203" s="16" t="s">
        <v>839</v>
      </c>
      <c r="S203" s="21" t="s">
        <v>18</v>
      </c>
      <c r="T203" s="21" t="s">
        <v>18</v>
      </c>
      <c r="U203" s="21" t="s">
        <v>18</v>
      </c>
      <c r="V203" s="21" t="s">
        <v>61</v>
      </c>
      <c r="W203" s="38" t="s">
        <v>14</v>
      </c>
      <c r="X203" s="38" t="s">
        <v>14</v>
      </c>
      <c r="Y203" s="38" t="s">
        <v>14</v>
      </c>
      <c r="Z203" s="38" t="s">
        <v>14</v>
      </c>
      <c r="AA203" s="38" t="s">
        <v>14</v>
      </c>
      <c r="AB203" s="36" t="s">
        <v>676</v>
      </c>
      <c r="AC203" s="45" t="s">
        <v>14</v>
      </c>
      <c r="AD203" s="45" t="s">
        <v>14</v>
      </c>
      <c r="AE203" s="45" t="s">
        <v>14</v>
      </c>
    </row>
    <row r="204" spans="1:31" ht="60" x14ac:dyDescent="0.25">
      <c r="A204" s="6">
        <f t="shared" si="3"/>
        <v>202</v>
      </c>
      <c r="B204" s="6" t="s">
        <v>316</v>
      </c>
      <c r="C204" s="6" t="s">
        <v>14</v>
      </c>
      <c r="D204" s="7" t="s">
        <v>317</v>
      </c>
      <c r="E204" s="6" t="s">
        <v>21</v>
      </c>
      <c r="F204" s="6" t="s">
        <v>14</v>
      </c>
      <c r="G204" s="8" t="s">
        <v>321</v>
      </c>
      <c r="H204" s="8"/>
      <c r="I204" s="9" t="s">
        <v>117</v>
      </c>
      <c r="J204" s="9" t="s">
        <v>319</v>
      </c>
      <c r="K204" s="10" t="s">
        <v>14</v>
      </c>
      <c r="L204" s="10" t="s">
        <v>319</v>
      </c>
      <c r="M204" s="16" t="s">
        <v>839</v>
      </c>
      <c r="N204" s="16" t="s">
        <v>839</v>
      </c>
      <c r="O204" s="16" t="s">
        <v>839</v>
      </c>
      <c r="P204" s="16" t="s">
        <v>839</v>
      </c>
      <c r="Q204" s="16" t="s">
        <v>839</v>
      </c>
      <c r="R204" s="16" t="s">
        <v>839</v>
      </c>
      <c r="S204" s="21" t="s">
        <v>18</v>
      </c>
      <c r="T204" s="21" t="s">
        <v>18</v>
      </c>
      <c r="U204" s="21" t="s">
        <v>18</v>
      </c>
      <c r="V204" s="21" t="s">
        <v>61</v>
      </c>
      <c r="W204" s="38" t="s">
        <v>14</v>
      </c>
      <c r="X204" s="38" t="s">
        <v>14</v>
      </c>
      <c r="Y204" s="38" t="s">
        <v>14</v>
      </c>
      <c r="Z204" s="38" t="s">
        <v>14</v>
      </c>
      <c r="AA204" s="38" t="s">
        <v>14</v>
      </c>
      <c r="AB204" s="36" t="s">
        <v>676</v>
      </c>
      <c r="AC204" s="45" t="s">
        <v>14</v>
      </c>
      <c r="AD204" s="45" t="s">
        <v>14</v>
      </c>
      <c r="AE204" s="45" t="s">
        <v>14</v>
      </c>
    </row>
    <row r="205" spans="1:31" ht="45" x14ac:dyDescent="0.25">
      <c r="A205" s="6">
        <f t="shared" si="3"/>
        <v>203</v>
      </c>
      <c r="B205" s="6" t="s">
        <v>316</v>
      </c>
      <c r="C205" s="6" t="s">
        <v>14</v>
      </c>
      <c r="D205" s="7" t="s">
        <v>317</v>
      </c>
      <c r="E205" s="6" t="s">
        <v>23</v>
      </c>
      <c r="F205" s="6" t="s">
        <v>14</v>
      </c>
      <c r="G205" s="8" t="s">
        <v>322</v>
      </c>
      <c r="H205" s="8"/>
      <c r="I205" s="9" t="s">
        <v>117</v>
      </c>
      <c r="J205" s="9" t="s">
        <v>319</v>
      </c>
      <c r="K205" s="10" t="s">
        <v>14</v>
      </c>
      <c r="L205" s="10" t="s">
        <v>319</v>
      </c>
      <c r="M205" s="16" t="s">
        <v>839</v>
      </c>
      <c r="N205" s="16" t="s">
        <v>839</v>
      </c>
      <c r="O205" s="16" t="s">
        <v>839</v>
      </c>
      <c r="P205" s="16" t="s">
        <v>839</v>
      </c>
      <c r="Q205" s="16" t="s">
        <v>839</v>
      </c>
      <c r="R205" s="16" t="s">
        <v>839</v>
      </c>
      <c r="S205" s="21" t="s">
        <v>18</v>
      </c>
      <c r="T205" s="21" t="s">
        <v>18</v>
      </c>
      <c r="U205" s="21" t="s">
        <v>18</v>
      </c>
      <c r="V205" s="21" t="s">
        <v>61</v>
      </c>
      <c r="W205" s="38" t="s">
        <v>14</v>
      </c>
      <c r="X205" s="38" t="s">
        <v>14</v>
      </c>
      <c r="Y205" s="38" t="s">
        <v>14</v>
      </c>
      <c r="Z205" s="38" t="s">
        <v>14</v>
      </c>
      <c r="AA205" s="38" t="s">
        <v>14</v>
      </c>
      <c r="AB205" s="36" t="s">
        <v>677</v>
      </c>
      <c r="AC205" s="45" t="s">
        <v>14</v>
      </c>
      <c r="AD205" s="45" t="s">
        <v>14</v>
      </c>
      <c r="AE205" s="45" t="s">
        <v>14</v>
      </c>
    </row>
    <row r="206" spans="1:31" ht="60" x14ac:dyDescent="0.25">
      <c r="A206" s="6">
        <f t="shared" si="3"/>
        <v>204</v>
      </c>
      <c r="B206" s="6" t="s">
        <v>316</v>
      </c>
      <c r="C206" s="6" t="s">
        <v>14</v>
      </c>
      <c r="D206" s="7" t="s">
        <v>317</v>
      </c>
      <c r="E206" s="6" t="s">
        <v>25</v>
      </c>
      <c r="F206" s="6" t="s">
        <v>47</v>
      </c>
      <c r="G206" s="8" t="s">
        <v>323</v>
      </c>
      <c r="H206" s="8"/>
      <c r="I206" s="9" t="s">
        <v>117</v>
      </c>
      <c r="J206" s="9" t="s">
        <v>319</v>
      </c>
      <c r="K206" s="10" t="s">
        <v>14</v>
      </c>
      <c r="L206" s="10" t="s">
        <v>319</v>
      </c>
      <c r="M206" s="16" t="s">
        <v>839</v>
      </c>
      <c r="N206" s="16" t="s">
        <v>839</v>
      </c>
      <c r="O206" s="16" t="s">
        <v>839</v>
      </c>
      <c r="P206" s="16" t="s">
        <v>839</v>
      </c>
      <c r="Q206" s="16" t="s">
        <v>839</v>
      </c>
      <c r="R206" s="16" t="s">
        <v>839</v>
      </c>
      <c r="S206" s="21" t="s">
        <v>18</v>
      </c>
      <c r="T206" s="21" t="s">
        <v>18</v>
      </c>
      <c r="U206" s="21" t="s">
        <v>18</v>
      </c>
      <c r="V206" s="21" t="s">
        <v>61</v>
      </c>
      <c r="W206" s="38" t="s">
        <v>14</v>
      </c>
      <c r="X206" s="38" t="s">
        <v>14</v>
      </c>
      <c r="Y206" s="38" t="s">
        <v>14</v>
      </c>
      <c r="Z206" s="38" t="s">
        <v>14</v>
      </c>
      <c r="AA206" s="38" t="s">
        <v>14</v>
      </c>
      <c r="AB206" s="36" t="s">
        <v>678</v>
      </c>
      <c r="AC206" s="45" t="s">
        <v>14</v>
      </c>
      <c r="AD206" s="45" t="s">
        <v>14</v>
      </c>
      <c r="AE206" s="45" t="s">
        <v>14</v>
      </c>
    </row>
    <row r="207" spans="1:31" ht="60" x14ac:dyDescent="0.25">
      <c r="A207" s="6">
        <f t="shared" si="3"/>
        <v>205</v>
      </c>
      <c r="B207" s="6" t="s">
        <v>316</v>
      </c>
      <c r="C207" s="6" t="s">
        <v>14</v>
      </c>
      <c r="D207" s="7" t="s">
        <v>317</v>
      </c>
      <c r="E207" s="6" t="s">
        <v>25</v>
      </c>
      <c r="F207" s="6" t="s">
        <v>77</v>
      </c>
      <c r="G207" s="8" t="s">
        <v>324</v>
      </c>
      <c r="H207" s="8"/>
      <c r="I207" s="9" t="s">
        <v>117</v>
      </c>
      <c r="J207" s="9" t="s">
        <v>319</v>
      </c>
      <c r="K207" s="10" t="s">
        <v>14</v>
      </c>
      <c r="L207" s="10" t="s">
        <v>319</v>
      </c>
      <c r="M207" s="16" t="s">
        <v>839</v>
      </c>
      <c r="N207" s="16" t="s">
        <v>839</v>
      </c>
      <c r="O207" s="16" t="s">
        <v>839</v>
      </c>
      <c r="P207" s="16" t="s">
        <v>839</v>
      </c>
      <c r="Q207" s="16" t="s">
        <v>839</v>
      </c>
      <c r="R207" s="16" t="s">
        <v>839</v>
      </c>
      <c r="S207" s="21" t="s">
        <v>18</v>
      </c>
      <c r="T207" s="21" t="s">
        <v>18</v>
      </c>
      <c r="U207" s="21" t="s">
        <v>18</v>
      </c>
      <c r="V207" s="21" t="s">
        <v>61</v>
      </c>
      <c r="W207" s="38" t="s">
        <v>14</v>
      </c>
      <c r="X207" s="38" t="s">
        <v>14</v>
      </c>
      <c r="Y207" s="38" t="s">
        <v>14</v>
      </c>
      <c r="Z207" s="38" t="s">
        <v>14</v>
      </c>
      <c r="AA207" s="38" t="s">
        <v>14</v>
      </c>
      <c r="AB207" s="36" t="s">
        <v>675</v>
      </c>
      <c r="AC207" s="45" t="s">
        <v>14</v>
      </c>
      <c r="AD207" s="45" t="s">
        <v>14</v>
      </c>
      <c r="AE207" s="45" t="s">
        <v>14</v>
      </c>
    </row>
    <row r="208" spans="1:31" ht="60" x14ac:dyDescent="0.25">
      <c r="A208" s="6">
        <f t="shared" si="3"/>
        <v>206</v>
      </c>
      <c r="B208" s="6" t="s">
        <v>316</v>
      </c>
      <c r="C208" s="6" t="s">
        <v>14</v>
      </c>
      <c r="D208" s="7" t="s">
        <v>317</v>
      </c>
      <c r="E208" s="6" t="s">
        <v>27</v>
      </c>
      <c r="F208" s="6" t="s">
        <v>14</v>
      </c>
      <c r="G208" s="8" t="s">
        <v>325</v>
      </c>
      <c r="H208" s="8"/>
      <c r="I208" s="9" t="s">
        <v>117</v>
      </c>
      <c r="J208" s="9" t="s">
        <v>319</v>
      </c>
      <c r="K208" s="10" t="s">
        <v>14</v>
      </c>
      <c r="L208" s="10" t="s">
        <v>319</v>
      </c>
      <c r="M208" s="16" t="s">
        <v>839</v>
      </c>
      <c r="N208" s="16" t="s">
        <v>839</v>
      </c>
      <c r="O208" s="16" t="s">
        <v>839</v>
      </c>
      <c r="P208" s="16" t="s">
        <v>839</v>
      </c>
      <c r="Q208" s="16" t="s">
        <v>839</v>
      </c>
      <c r="R208" s="16" t="s">
        <v>839</v>
      </c>
      <c r="S208" s="21" t="s">
        <v>18</v>
      </c>
      <c r="T208" s="21" t="s">
        <v>18</v>
      </c>
      <c r="U208" s="21" t="s">
        <v>18</v>
      </c>
      <c r="V208" s="21" t="s">
        <v>61</v>
      </c>
      <c r="W208" s="38" t="s">
        <v>14</v>
      </c>
      <c r="X208" s="38" t="s">
        <v>14</v>
      </c>
      <c r="Y208" s="38" t="s">
        <v>14</v>
      </c>
      <c r="Z208" s="38" t="s">
        <v>14</v>
      </c>
      <c r="AA208" s="38" t="s">
        <v>14</v>
      </c>
      <c r="AB208" s="36" t="s">
        <v>675</v>
      </c>
      <c r="AC208" s="45" t="s">
        <v>14</v>
      </c>
      <c r="AD208" s="45" t="s">
        <v>14</v>
      </c>
      <c r="AE208" s="45" t="s">
        <v>14</v>
      </c>
    </row>
    <row r="209" spans="1:31" ht="60" x14ac:dyDescent="0.25">
      <c r="A209" s="6">
        <f t="shared" si="3"/>
        <v>207</v>
      </c>
      <c r="B209" s="6" t="s">
        <v>316</v>
      </c>
      <c r="C209" s="6" t="s">
        <v>14</v>
      </c>
      <c r="D209" s="7" t="s">
        <v>317</v>
      </c>
      <c r="E209" s="6" t="s">
        <v>42</v>
      </c>
      <c r="F209" s="6" t="s">
        <v>14</v>
      </c>
      <c r="G209" s="8" t="s">
        <v>326</v>
      </c>
      <c r="H209" s="8"/>
      <c r="I209" s="9" t="s">
        <v>117</v>
      </c>
      <c r="J209" s="9" t="s">
        <v>319</v>
      </c>
      <c r="K209" s="10" t="s">
        <v>14</v>
      </c>
      <c r="L209" s="10" t="s">
        <v>319</v>
      </c>
      <c r="M209" s="16" t="s">
        <v>839</v>
      </c>
      <c r="N209" s="16" t="s">
        <v>839</v>
      </c>
      <c r="O209" s="16" t="s">
        <v>839</v>
      </c>
      <c r="P209" s="16" t="s">
        <v>839</v>
      </c>
      <c r="Q209" s="16" t="s">
        <v>839</v>
      </c>
      <c r="R209" s="16" t="s">
        <v>839</v>
      </c>
      <c r="S209" s="21" t="s">
        <v>18</v>
      </c>
      <c r="T209" s="21" t="s">
        <v>18</v>
      </c>
      <c r="U209" s="21" t="s">
        <v>18</v>
      </c>
      <c r="V209" s="21" t="s">
        <v>61</v>
      </c>
      <c r="W209" s="38" t="s">
        <v>14</v>
      </c>
      <c r="X209" s="38" t="s">
        <v>14</v>
      </c>
      <c r="Y209" s="38" t="s">
        <v>14</v>
      </c>
      <c r="Z209" s="38" t="s">
        <v>14</v>
      </c>
      <c r="AA209" s="38" t="s">
        <v>14</v>
      </c>
      <c r="AB209" s="36" t="s">
        <v>675</v>
      </c>
      <c r="AC209" s="45" t="s">
        <v>14</v>
      </c>
      <c r="AD209" s="45" t="s">
        <v>14</v>
      </c>
      <c r="AE209" s="45" t="s">
        <v>14</v>
      </c>
    </row>
    <row r="210" spans="1:31" ht="60" x14ac:dyDescent="0.25">
      <c r="A210" s="6">
        <f t="shared" si="3"/>
        <v>208</v>
      </c>
      <c r="B210" s="6" t="s">
        <v>316</v>
      </c>
      <c r="C210" s="6" t="s">
        <v>14</v>
      </c>
      <c r="D210" s="7" t="s">
        <v>317</v>
      </c>
      <c r="E210" s="6" t="s">
        <v>44</v>
      </c>
      <c r="F210" s="6" t="s">
        <v>14</v>
      </c>
      <c r="G210" s="8" t="s">
        <v>327</v>
      </c>
      <c r="H210" s="8"/>
      <c r="I210" s="9" t="s">
        <v>117</v>
      </c>
      <c r="J210" s="9" t="s">
        <v>319</v>
      </c>
      <c r="K210" s="10" t="s">
        <v>14</v>
      </c>
      <c r="L210" s="10" t="s">
        <v>319</v>
      </c>
      <c r="M210" s="16" t="s">
        <v>839</v>
      </c>
      <c r="N210" s="16" t="s">
        <v>839</v>
      </c>
      <c r="O210" s="16" t="s">
        <v>839</v>
      </c>
      <c r="P210" s="16" t="s">
        <v>839</v>
      </c>
      <c r="Q210" s="16" t="s">
        <v>839</v>
      </c>
      <c r="R210" s="16" t="s">
        <v>839</v>
      </c>
      <c r="S210" s="21" t="s">
        <v>18</v>
      </c>
      <c r="T210" s="21" t="s">
        <v>18</v>
      </c>
      <c r="U210" s="21" t="s">
        <v>18</v>
      </c>
      <c r="V210" s="21" t="s">
        <v>61</v>
      </c>
      <c r="W210" s="38" t="s">
        <v>14</v>
      </c>
      <c r="X210" s="38" t="s">
        <v>14</v>
      </c>
      <c r="Y210" s="38" t="s">
        <v>14</v>
      </c>
      <c r="Z210" s="38" t="s">
        <v>14</v>
      </c>
      <c r="AA210" s="38" t="s">
        <v>14</v>
      </c>
      <c r="AB210" s="36" t="s">
        <v>675</v>
      </c>
      <c r="AC210" s="45" t="s">
        <v>14</v>
      </c>
      <c r="AD210" s="45" t="s">
        <v>14</v>
      </c>
      <c r="AE210" s="45" t="s">
        <v>14</v>
      </c>
    </row>
    <row r="211" spans="1:31" ht="45" x14ac:dyDescent="0.25">
      <c r="A211" s="6">
        <f t="shared" si="3"/>
        <v>209</v>
      </c>
      <c r="B211" s="6" t="s">
        <v>316</v>
      </c>
      <c r="C211" s="6" t="s">
        <v>14</v>
      </c>
      <c r="D211" s="7" t="s">
        <v>317</v>
      </c>
      <c r="E211" s="6" t="s">
        <v>45</v>
      </c>
      <c r="F211" s="6" t="s">
        <v>14</v>
      </c>
      <c r="G211" s="8" t="s">
        <v>328</v>
      </c>
      <c r="H211" s="8"/>
      <c r="I211" s="9" t="s">
        <v>117</v>
      </c>
      <c r="J211" s="9" t="s">
        <v>319</v>
      </c>
      <c r="K211" s="10" t="s">
        <v>14</v>
      </c>
      <c r="L211" s="10" t="s">
        <v>319</v>
      </c>
      <c r="M211" s="16" t="s">
        <v>839</v>
      </c>
      <c r="N211" s="16" t="s">
        <v>839</v>
      </c>
      <c r="O211" s="16" t="s">
        <v>839</v>
      </c>
      <c r="P211" s="16" t="s">
        <v>839</v>
      </c>
      <c r="Q211" s="16" t="s">
        <v>839</v>
      </c>
      <c r="R211" s="16" t="s">
        <v>839</v>
      </c>
      <c r="S211" s="21" t="s">
        <v>18</v>
      </c>
      <c r="T211" s="21" t="s">
        <v>18</v>
      </c>
      <c r="U211" s="21" t="s">
        <v>18</v>
      </c>
      <c r="V211" s="21" t="s">
        <v>61</v>
      </c>
      <c r="W211" s="38" t="s">
        <v>14</v>
      </c>
      <c r="X211" s="38" t="s">
        <v>14</v>
      </c>
      <c r="Y211" s="38" t="s">
        <v>14</v>
      </c>
      <c r="Z211" s="38" t="s">
        <v>14</v>
      </c>
      <c r="AA211" s="38" t="s">
        <v>14</v>
      </c>
      <c r="AB211" s="36" t="s">
        <v>679</v>
      </c>
      <c r="AC211" s="45" t="s">
        <v>14</v>
      </c>
      <c r="AD211" s="45" t="s">
        <v>14</v>
      </c>
      <c r="AE211" s="45" t="s">
        <v>14</v>
      </c>
    </row>
  </sheetData>
  <sheetProtection algorithmName="SHA-512" hashValue="q7xutCZcGIPpq+++tRVufnelWPQqk2XMmMR8k6ZOJf3irH2Pt4x4IzMVE58hkkSttsnBHCfsuswZFFFDvlgilw==" saltValue="pbi3GSqBpNn1DIBvq+0mTw==" spinCount="100000" sheet="1" objects="1" scenarios="1"/>
  <autoFilter ref="A2:AE211" xr:uid="{00000000-0001-0000-0000-000000000000}"/>
  <mergeCells count="6">
    <mergeCell ref="AC1:AE1"/>
    <mergeCell ref="A1:H1"/>
    <mergeCell ref="I1:L1"/>
    <mergeCell ref="M1:Q1"/>
    <mergeCell ref="S1:V1"/>
    <mergeCell ref="W1:AB1"/>
  </mergeCells>
  <conditionalFormatting sqref="X92:AA92 S48:V55">
    <cfRule type="cellIs" dxfId="38" priority="8" operator="equal">
      <formula>"Y"</formula>
    </cfRule>
  </conditionalFormatting>
  <conditionalFormatting sqref="W91:AA91">
    <cfRule type="cellIs" dxfId="37" priority="7" operator="equal">
      <formula>"Y"</formula>
    </cfRule>
  </conditionalFormatting>
  <conditionalFormatting sqref="W92">
    <cfRule type="cellIs" dxfId="36" priority="6" operator="equal">
      <formula>"Y"</formula>
    </cfRule>
  </conditionalFormatting>
  <conditionalFormatting sqref="S91:U92">
    <cfRule type="cellIs" dxfId="35" priority="5" operator="equal">
      <formula>"Y"</formula>
    </cfRule>
  </conditionalFormatting>
  <conditionalFormatting sqref="AA25 S24:AA24 S3:V23 S25:V43 S98:V119 S82:V90 S46:V46 S152:V169 V141:V151 S65:V65 V64 S75:V79 S93:V94 V91:V92 S67:V69 S57:V63 V56 V44 S95:AB97 S121:V140 S171:V188 S191:V211">
    <cfRule type="cellIs" dxfId="34" priority="16" operator="equal">
      <formula>"Y"</formula>
    </cfRule>
  </conditionalFormatting>
  <conditionalFormatting sqref="S47:V47">
    <cfRule type="cellIs" dxfId="33" priority="14" operator="equal">
      <formula>"Y"</formula>
    </cfRule>
  </conditionalFormatting>
  <conditionalFormatting sqref="W70:AB74 W66:AA66 W56:AA56 W44:AA44">
    <cfRule type="cellIs" dxfId="32" priority="12" operator="equal">
      <formula>"Y"</formula>
    </cfRule>
  </conditionalFormatting>
  <conditionalFormatting sqref="S80:V80">
    <cfRule type="cellIs" dxfId="31" priority="11" operator="equal">
      <formula>"Y"</formula>
    </cfRule>
  </conditionalFormatting>
  <conditionalFormatting sqref="S81:V81">
    <cfRule type="cellIs" dxfId="30" priority="10" operator="equal">
      <formula>"Y"</formula>
    </cfRule>
  </conditionalFormatting>
  <conditionalFormatting sqref="S70:V74 S56:U56 S44:U44 S66:V66">
    <cfRule type="cellIs" dxfId="29" priority="9" operator="equal">
      <formula>"Y"</formula>
    </cfRule>
  </conditionalFormatting>
  <conditionalFormatting sqref="S120:V120">
    <cfRule type="cellIs" dxfId="28" priority="4" operator="equal">
      <formula>"Y"</formula>
    </cfRule>
  </conditionalFormatting>
  <conditionalFormatting sqref="S170:V170">
    <cfRule type="cellIs" dxfId="27" priority="3" operator="equal">
      <formula>"Y"</formula>
    </cfRule>
  </conditionalFormatting>
  <conditionalFormatting sqref="S189:V189">
    <cfRule type="cellIs" dxfId="26" priority="2" operator="equal">
      <formula>"Y"</formula>
    </cfRule>
  </conditionalFormatting>
  <conditionalFormatting sqref="S190:V190">
    <cfRule type="cellIs" dxfId="25" priority="1" operator="equal">
      <formula>"Y"</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90841-B2DD-4CE2-867C-DCA3BC7A4F16}">
  <sheetPr>
    <tabColor theme="7"/>
  </sheetPr>
  <dimension ref="B2:R47"/>
  <sheetViews>
    <sheetView showGridLines="0" showRowColHeaders="0" tabSelected="1" zoomScale="115" zoomScaleNormal="115" workbookViewId="0">
      <selection activeCell="L12" sqref="L12"/>
    </sheetView>
  </sheetViews>
  <sheetFormatPr defaultRowHeight="15" x14ac:dyDescent="0.25"/>
  <cols>
    <col min="1" max="1" width="2.85546875" style="238" customWidth="1"/>
    <col min="2" max="2" width="3.7109375" style="238" customWidth="1"/>
    <col min="3" max="3" width="14.42578125" style="238" customWidth="1"/>
    <col min="4" max="4" width="13.7109375" style="238" customWidth="1"/>
    <col min="5" max="5" width="14.7109375" style="238" customWidth="1"/>
    <col min="6" max="6" width="16.140625" style="238" bestFit="1" customWidth="1"/>
    <col min="7" max="7" width="2" style="238" customWidth="1"/>
    <col min="8" max="8" width="14.42578125" style="238" customWidth="1"/>
    <col min="9" max="9" width="3.7109375" style="238" customWidth="1"/>
    <col min="10" max="11" width="9.140625" style="238" customWidth="1"/>
    <col min="12" max="12" width="14.28515625" style="238" bestFit="1" customWidth="1"/>
    <col min="13" max="13" width="24.85546875" style="238" bestFit="1" customWidth="1"/>
    <col min="14" max="14" width="19.42578125" style="238" bestFit="1" customWidth="1"/>
    <col min="15" max="15" width="24" style="238" bestFit="1" customWidth="1"/>
    <col min="16" max="16" width="9.140625" style="238"/>
    <col min="17" max="17" width="16.140625" style="238" bestFit="1" customWidth="1"/>
    <col min="18" max="18" width="13.28515625" style="238" bestFit="1" customWidth="1"/>
    <col min="19" max="16384" width="9.140625" style="238"/>
  </cols>
  <sheetData>
    <row r="2" spans="2:18" x14ac:dyDescent="0.25">
      <c r="B2" s="239"/>
      <c r="C2" s="240"/>
      <c r="D2" s="240"/>
      <c r="E2" s="240"/>
      <c r="F2" s="240"/>
      <c r="G2" s="240"/>
      <c r="H2" s="240"/>
      <c r="I2" s="241"/>
    </row>
    <row r="3" spans="2:18" ht="23.25" x14ac:dyDescent="0.35">
      <c r="B3" s="242"/>
      <c r="C3" s="243" t="s">
        <v>872</v>
      </c>
      <c r="D3" s="243"/>
      <c r="E3" s="243"/>
      <c r="F3" s="243"/>
      <c r="G3" s="243"/>
      <c r="H3" s="243"/>
      <c r="I3" s="244"/>
    </row>
    <row r="4" spans="2:18" x14ac:dyDescent="0.25">
      <c r="B4" s="242"/>
      <c r="I4" s="244"/>
    </row>
    <row r="5" spans="2:18" x14ac:dyDescent="0.25">
      <c r="B5" s="242"/>
      <c r="C5" s="245" t="s">
        <v>873</v>
      </c>
      <c r="D5" s="246" t="s">
        <v>866</v>
      </c>
      <c r="E5" s="247" t="s">
        <v>867</v>
      </c>
      <c r="I5" s="244"/>
    </row>
    <row r="6" spans="2:18" x14ac:dyDescent="0.25">
      <c r="B6" s="242"/>
      <c r="I6" s="244"/>
    </row>
    <row r="7" spans="2:18" x14ac:dyDescent="0.25">
      <c r="B7" s="242"/>
      <c r="C7" s="248" t="s">
        <v>358</v>
      </c>
      <c r="I7" s="244"/>
      <c r="K7" s="249"/>
      <c r="L7" s="249"/>
      <c r="M7" s="249"/>
      <c r="N7" s="249"/>
      <c r="O7" s="249"/>
      <c r="P7" s="249"/>
      <c r="Q7" s="249"/>
      <c r="R7" s="249"/>
    </row>
    <row r="8" spans="2:18" x14ac:dyDescent="0.25">
      <c r="B8" s="242"/>
      <c r="I8" s="244"/>
      <c r="K8" s="249"/>
      <c r="L8" s="249"/>
      <c r="M8" s="249"/>
      <c r="N8" s="249"/>
      <c r="O8" s="249"/>
      <c r="P8" s="249"/>
      <c r="Q8" s="249"/>
      <c r="R8" s="249"/>
    </row>
    <row r="9" spans="2:18" ht="15.75" x14ac:dyDescent="0.25">
      <c r="B9" s="242"/>
      <c r="C9" s="250" t="s">
        <v>361</v>
      </c>
      <c r="D9" s="251"/>
      <c r="F9" s="250" t="s">
        <v>362</v>
      </c>
      <c r="G9" s="250"/>
      <c r="H9" s="252">
        <v>10</v>
      </c>
      <c r="I9" s="244"/>
      <c r="K9" s="253"/>
      <c r="L9" s="253"/>
      <c r="M9" s="253"/>
      <c r="N9" s="253"/>
      <c r="O9" s="253"/>
      <c r="P9" s="253"/>
      <c r="Q9" s="254"/>
      <c r="R9" s="254"/>
    </row>
    <row r="10" spans="2:18" x14ac:dyDescent="0.25">
      <c r="B10" s="242"/>
      <c r="C10" s="250"/>
      <c r="F10" s="250"/>
      <c r="G10" s="250"/>
      <c r="H10" s="255"/>
      <c r="I10" s="244"/>
      <c r="K10" s="256"/>
      <c r="L10" s="256"/>
      <c r="M10" s="256"/>
      <c r="N10" s="256"/>
      <c r="O10" s="256"/>
      <c r="P10" s="256"/>
      <c r="Q10" s="257"/>
      <c r="R10" s="257"/>
    </row>
    <row r="11" spans="2:18" x14ac:dyDescent="0.25">
      <c r="B11" s="242"/>
      <c r="C11" s="250" t="s">
        <v>714</v>
      </c>
      <c r="D11" s="258"/>
      <c r="F11" s="250" t="s">
        <v>363</v>
      </c>
      <c r="G11" s="250"/>
      <c r="H11" s="259" t="s">
        <v>338</v>
      </c>
      <c r="I11" s="244"/>
      <c r="K11" s="260"/>
      <c r="L11" s="260"/>
      <c r="M11" s="260"/>
      <c r="N11" s="260"/>
      <c r="O11" s="260"/>
      <c r="P11" s="260"/>
      <c r="Q11" s="260"/>
      <c r="R11" s="260"/>
    </row>
    <row r="12" spans="2:18" x14ac:dyDescent="0.25">
      <c r="B12" s="242"/>
      <c r="I12" s="244"/>
      <c r="K12" s="260"/>
      <c r="L12" s="260"/>
      <c r="M12" s="260"/>
      <c r="N12" s="260"/>
      <c r="O12" s="260"/>
      <c r="P12" s="260"/>
      <c r="Q12" s="260"/>
      <c r="R12" s="260"/>
    </row>
    <row r="13" spans="2:18" x14ac:dyDescent="0.25">
      <c r="B13" s="242"/>
      <c r="C13" s="248" t="s">
        <v>715</v>
      </c>
      <c r="H13" s="248" t="s">
        <v>367</v>
      </c>
      <c r="I13" s="244"/>
      <c r="K13" s="260"/>
      <c r="L13" s="260"/>
      <c r="M13" s="260"/>
      <c r="N13" s="260"/>
      <c r="O13" s="260"/>
      <c r="P13" s="260"/>
      <c r="Q13" s="260"/>
      <c r="R13" s="260"/>
    </row>
    <row r="14" spans="2:18" x14ac:dyDescent="0.25">
      <c r="B14" s="242"/>
      <c r="C14" s="248"/>
      <c r="H14" s="248"/>
      <c r="I14" s="244"/>
      <c r="K14" s="260"/>
      <c r="L14" s="260"/>
      <c r="M14" s="260"/>
      <c r="N14" s="260"/>
      <c r="O14" s="260"/>
      <c r="P14" s="260"/>
      <c r="Q14" s="260"/>
      <c r="R14" s="260"/>
    </row>
    <row r="15" spans="2:18" x14ac:dyDescent="0.25">
      <c r="B15" s="242"/>
      <c r="C15" s="250" t="s">
        <v>332</v>
      </c>
      <c r="H15" s="261"/>
      <c r="I15" s="244"/>
      <c r="K15" s="249"/>
      <c r="L15" s="249"/>
      <c r="M15" s="249"/>
      <c r="N15" s="249"/>
      <c r="O15" s="249"/>
      <c r="P15" s="249"/>
      <c r="Q15" s="249"/>
      <c r="R15" s="249"/>
    </row>
    <row r="16" spans="2:18" x14ac:dyDescent="0.25">
      <c r="B16" s="242"/>
      <c r="C16" s="238" t="s">
        <v>368</v>
      </c>
      <c r="H16" s="262" t="s">
        <v>369</v>
      </c>
      <c r="I16" s="244"/>
    </row>
    <row r="17" spans="2:17" x14ac:dyDescent="0.25">
      <c r="B17" s="242"/>
      <c r="H17" s="263"/>
      <c r="I17" s="244"/>
    </row>
    <row r="18" spans="2:17" x14ac:dyDescent="0.25">
      <c r="B18" s="242"/>
      <c r="C18" s="238" t="s">
        <v>370</v>
      </c>
      <c r="H18" s="262" t="s">
        <v>369</v>
      </c>
      <c r="I18" s="244"/>
    </row>
    <row r="19" spans="2:17" x14ac:dyDescent="0.25">
      <c r="B19" s="242"/>
      <c r="F19" s="238" t="s">
        <v>936</v>
      </c>
      <c r="H19" s="264"/>
      <c r="I19" s="244"/>
    </row>
    <row r="20" spans="2:17" x14ac:dyDescent="0.25">
      <c r="B20" s="242"/>
      <c r="C20" s="238" t="s">
        <v>825</v>
      </c>
      <c r="H20" s="262" t="s">
        <v>685</v>
      </c>
      <c r="I20" s="244"/>
      <c r="K20" s="265"/>
      <c r="L20" s="265"/>
      <c r="M20" s="265"/>
      <c r="N20" s="265"/>
      <c r="O20" s="265"/>
      <c r="P20" s="265"/>
      <c r="Q20" s="265"/>
    </row>
    <row r="21" spans="2:17" ht="15" customHeight="1" x14ac:dyDescent="0.25">
      <c r="B21" s="242"/>
      <c r="C21" s="266" t="s">
        <v>901</v>
      </c>
      <c r="D21" s="266"/>
      <c r="E21" s="266"/>
      <c r="F21" s="266"/>
      <c r="G21" s="267"/>
      <c r="H21" s="267"/>
      <c r="I21" s="244"/>
      <c r="K21" s="265"/>
      <c r="L21" s="265"/>
      <c r="M21" s="265"/>
      <c r="N21" s="265"/>
      <c r="O21" s="265"/>
      <c r="P21" s="265"/>
      <c r="Q21" s="265"/>
    </row>
    <row r="22" spans="2:17" x14ac:dyDescent="0.25">
      <c r="B22" s="242"/>
      <c r="C22" s="266"/>
      <c r="D22" s="266"/>
      <c r="E22" s="266"/>
      <c r="F22" s="266"/>
      <c r="G22" s="267"/>
      <c r="H22" s="267"/>
      <c r="I22" s="244"/>
      <c r="K22" s="265"/>
      <c r="L22" s="265"/>
      <c r="M22" s="265"/>
      <c r="N22" s="265"/>
      <c r="O22" s="265"/>
      <c r="P22" s="265"/>
      <c r="Q22" s="265"/>
    </row>
    <row r="23" spans="2:17" ht="48" customHeight="1" x14ac:dyDescent="0.25">
      <c r="B23" s="242"/>
      <c r="C23" s="266"/>
      <c r="D23" s="266"/>
      <c r="E23" s="266"/>
      <c r="F23" s="266"/>
      <c r="G23" s="267"/>
      <c r="H23" s="267"/>
      <c r="I23" s="244"/>
      <c r="K23" s="265"/>
      <c r="L23" s="265"/>
      <c r="M23" s="265"/>
      <c r="N23" s="265"/>
      <c r="O23" s="265"/>
      <c r="P23" s="265"/>
      <c r="Q23" s="265"/>
    </row>
    <row r="24" spans="2:17" x14ac:dyDescent="0.25">
      <c r="B24" s="242"/>
      <c r="C24" s="238" t="s">
        <v>895</v>
      </c>
      <c r="H24" s="262" t="s">
        <v>685</v>
      </c>
      <c r="I24" s="244"/>
    </row>
    <row r="25" spans="2:17" x14ac:dyDescent="0.25">
      <c r="B25" s="242"/>
      <c r="H25" s="263"/>
      <c r="I25" s="244"/>
    </row>
    <row r="26" spans="2:17" x14ac:dyDescent="0.25">
      <c r="B26" s="242"/>
      <c r="C26" s="238" t="s">
        <v>371</v>
      </c>
      <c r="H26" s="262" t="s">
        <v>685</v>
      </c>
      <c r="I26" s="244"/>
    </row>
    <row r="27" spans="2:17" x14ac:dyDescent="0.25">
      <c r="B27" s="242"/>
      <c r="I27" s="244"/>
    </row>
    <row r="28" spans="2:17" x14ac:dyDescent="0.25">
      <c r="B28" s="242"/>
      <c r="C28" s="250" t="s">
        <v>822</v>
      </c>
      <c r="H28" s="268"/>
      <c r="I28" s="244"/>
    </row>
    <row r="29" spans="2:17" x14ac:dyDescent="0.25">
      <c r="B29" s="242"/>
      <c r="C29" s="269" t="s">
        <v>814</v>
      </c>
      <c r="H29" s="262" t="s">
        <v>685</v>
      </c>
      <c r="I29" s="244"/>
    </row>
    <row r="30" spans="2:17" x14ac:dyDescent="0.25">
      <c r="B30" s="242"/>
      <c r="H30" s="263"/>
      <c r="I30" s="244"/>
    </row>
    <row r="31" spans="2:17" x14ac:dyDescent="0.25">
      <c r="B31" s="242"/>
      <c r="C31" s="269" t="s">
        <v>894</v>
      </c>
      <c r="H31" s="262" t="s">
        <v>685</v>
      </c>
      <c r="I31" s="244"/>
    </row>
    <row r="32" spans="2:17" x14ac:dyDescent="0.25">
      <c r="B32" s="242"/>
      <c r="I32" s="244"/>
    </row>
    <row r="33" spans="2:9" x14ac:dyDescent="0.25">
      <c r="B33" s="242"/>
      <c r="C33" s="250" t="s">
        <v>823</v>
      </c>
      <c r="I33" s="244"/>
    </row>
    <row r="34" spans="2:9" x14ac:dyDescent="0.25">
      <c r="B34" s="242"/>
      <c r="C34" s="238" t="s">
        <v>821</v>
      </c>
      <c r="H34" s="262" t="s">
        <v>685</v>
      </c>
      <c r="I34" s="244"/>
    </row>
    <row r="35" spans="2:9" x14ac:dyDescent="0.25">
      <c r="B35" s="242"/>
      <c r="I35" s="244"/>
    </row>
    <row r="36" spans="2:9" x14ac:dyDescent="0.25">
      <c r="B36" s="242"/>
      <c r="C36" s="238" t="s">
        <v>824</v>
      </c>
      <c r="H36" s="262" t="s">
        <v>685</v>
      </c>
      <c r="I36" s="244"/>
    </row>
    <row r="37" spans="2:9" x14ac:dyDescent="0.25">
      <c r="B37" s="242"/>
      <c r="I37" s="244"/>
    </row>
    <row r="38" spans="2:9" x14ac:dyDescent="0.25">
      <c r="B38" s="242"/>
      <c r="C38" s="238" t="s">
        <v>841</v>
      </c>
      <c r="H38" s="262" t="s">
        <v>685</v>
      </c>
      <c r="I38" s="244"/>
    </row>
    <row r="39" spans="2:9" x14ac:dyDescent="0.25">
      <c r="B39" s="242"/>
      <c r="I39" s="244"/>
    </row>
    <row r="40" spans="2:9" x14ac:dyDescent="0.25">
      <c r="B40" s="242"/>
      <c r="C40" s="238" t="s">
        <v>845</v>
      </c>
      <c r="H40" s="262" t="s">
        <v>685</v>
      </c>
      <c r="I40" s="244"/>
    </row>
    <row r="41" spans="2:9" x14ac:dyDescent="0.25">
      <c r="B41" s="242"/>
      <c r="I41" s="244"/>
    </row>
    <row r="42" spans="2:9" x14ac:dyDescent="0.25">
      <c r="B42" s="242"/>
      <c r="C42" s="238" t="s">
        <v>847</v>
      </c>
      <c r="H42" s="262" t="s">
        <v>685</v>
      </c>
      <c r="I42" s="244"/>
    </row>
    <row r="43" spans="2:9" x14ac:dyDescent="0.25">
      <c r="B43" s="242"/>
      <c r="I43" s="244"/>
    </row>
    <row r="44" spans="2:9" x14ac:dyDescent="0.25">
      <c r="B44" s="242"/>
      <c r="C44" s="238" t="s">
        <v>846</v>
      </c>
      <c r="H44" s="262" t="s">
        <v>685</v>
      </c>
      <c r="I44" s="244"/>
    </row>
    <row r="45" spans="2:9" x14ac:dyDescent="0.25">
      <c r="B45" s="242"/>
      <c r="I45" s="244"/>
    </row>
    <row r="46" spans="2:9" x14ac:dyDescent="0.25">
      <c r="B46" s="242"/>
      <c r="I46" s="244"/>
    </row>
    <row r="47" spans="2:9" x14ac:dyDescent="0.25">
      <c r="B47" s="270"/>
      <c r="C47" s="271"/>
      <c r="D47" s="271"/>
      <c r="E47" s="271"/>
      <c r="F47" s="271"/>
      <c r="G47" s="271"/>
      <c r="H47" s="271"/>
      <c r="I47" s="272"/>
    </row>
  </sheetData>
  <sheetProtection algorithmName="SHA-512" hashValue="rT2k0ad8L7Jtst7srxFiXRmhRN1orctE8prNHap0CEk0qIXiYZ8+qrB5T71OlYhbHiKx4W0cALaEY+h+BOLEIg==" saltValue="XzC9mOB26x0vCVlyD9wyng==" spinCount="100000" sheet="1" objects="1" scenarios="1" formatCells="0" autoFilter="0"/>
  <protectedRanges>
    <protectedRange sqref="D9 D11 H9 H11 H16 H18 H20 H24 H26 H29 H31 H34 H36 H38 H40 H42 H44" name="Range1"/>
  </protectedRanges>
  <dataConsolidate/>
  <mergeCells count="4">
    <mergeCell ref="C3:H3"/>
    <mergeCell ref="K9:P9"/>
    <mergeCell ref="Q9:R9"/>
    <mergeCell ref="C21:F23"/>
  </mergeCells>
  <pageMargins left="0.25" right="0.25"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2ACF1A0-E71F-4A3E-A5E8-424485A2B33D}">
          <x14:formula1>
            <xm:f>'Pick lists'!$B$3:$B$4</xm:f>
          </x14:formula1>
          <xm:sqref>H16 H44 H42 H40 H38 H36 H34 H31 H29 H26 H24 H20 H18</xm:sqref>
        </x14:dataValidation>
        <x14:dataValidation type="list" allowBlank="1" showInputMessage="1" showErrorMessage="1" xr:uid="{8F811F94-CDCA-4F5C-9D4B-2855CFD02F97}">
          <x14:formula1>
            <xm:f>'Pick lists'!$D$3:$D$7</xm:f>
          </x14:formula1>
          <xm:sqref>H11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308D-5795-4994-ABE4-F33E8F8F22CA}">
  <sheetPr>
    <tabColor theme="6"/>
  </sheetPr>
  <dimension ref="B2:K7"/>
  <sheetViews>
    <sheetView workbookViewId="0">
      <selection activeCell="C43" sqref="C43"/>
    </sheetView>
  </sheetViews>
  <sheetFormatPr defaultRowHeight="15" x14ac:dyDescent="0.25"/>
  <cols>
    <col min="2" max="2" width="11.85546875" bestFit="1" customWidth="1"/>
    <col min="4" max="4" width="13.5703125" bestFit="1" customWidth="1"/>
  </cols>
  <sheetData>
    <row r="2" spans="2:11" x14ac:dyDescent="0.25">
      <c r="B2" t="s">
        <v>864</v>
      </c>
      <c r="D2" t="s">
        <v>865</v>
      </c>
      <c r="F2" s="29"/>
      <c r="G2" s="29"/>
      <c r="H2" s="29"/>
      <c r="I2" s="29"/>
      <c r="J2" s="29"/>
      <c r="K2" s="27"/>
    </row>
    <row r="3" spans="2:11" x14ac:dyDescent="0.25">
      <c r="B3" t="s">
        <v>369</v>
      </c>
      <c r="D3" t="s">
        <v>338</v>
      </c>
      <c r="F3" s="60"/>
      <c r="G3" s="60"/>
      <c r="H3" s="60"/>
      <c r="I3" s="60"/>
      <c r="J3" s="29"/>
      <c r="K3" s="27"/>
    </row>
    <row r="4" spans="2:11" x14ac:dyDescent="0.25">
      <c r="B4" t="s">
        <v>685</v>
      </c>
      <c r="D4" t="s">
        <v>336</v>
      </c>
      <c r="F4" s="29"/>
      <c r="G4" s="29"/>
      <c r="H4" s="29"/>
      <c r="I4" s="29"/>
      <c r="J4" s="29"/>
      <c r="K4" s="27"/>
    </row>
    <row r="5" spans="2:11" x14ac:dyDescent="0.25">
      <c r="D5" t="s">
        <v>339</v>
      </c>
      <c r="F5" s="29"/>
      <c r="G5" s="29"/>
      <c r="H5" s="29"/>
      <c r="I5" s="29"/>
      <c r="J5" s="29"/>
      <c r="K5" s="27"/>
    </row>
    <row r="6" spans="2:11" x14ac:dyDescent="0.25">
      <c r="D6" t="s">
        <v>340</v>
      </c>
    </row>
    <row r="7" spans="2:11" x14ac:dyDescent="0.25">
      <c r="D7" t="s">
        <v>900</v>
      </c>
    </row>
  </sheetData>
  <sheetProtection algorithmName="SHA-512" hashValue="yjvNHlDuJ92cL5aZ4/Vg55++3PcXlL2YU4uArHWkKvcRxc4p/A84jCIxTYwU6C0fWsR4mcZi1DiCZt85OCP3PA==" saltValue="y56xEiTc63XqBf1ti2u32w==" spinCount="100000" sheet="1" objects="1" scenarios="1"/>
  <pageMargins left="0.7" right="0.7" top="0.75" bottom="0.75" header="0.3" footer="0.3"/>
  <pageSetup paperSize="9" orientation="portrait" verticalDpi="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B71AC-1646-416E-BF5D-15322DE5CBD8}">
  <sheetPr>
    <tabColor theme="6"/>
  </sheetPr>
  <dimension ref="B2:AX219"/>
  <sheetViews>
    <sheetView showGridLines="0" topLeftCell="A184" zoomScale="85" zoomScaleNormal="85" workbookViewId="0">
      <selection activeCell="C43" sqref="C43"/>
    </sheetView>
  </sheetViews>
  <sheetFormatPr defaultRowHeight="15" x14ac:dyDescent="0.25"/>
  <cols>
    <col min="1" max="1" width="4" customWidth="1"/>
    <col min="2" max="2" width="25.85546875" customWidth="1"/>
    <col min="3" max="3" width="4.42578125" customWidth="1"/>
    <col min="4" max="12" width="13.5703125" customWidth="1"/>
    <col min="13" max="13" width="2.7109375" style="29" customWidth="1"/>
    <col min="14" max="19" width="13.5703125" customWidth="1"/>
    <col min="20" max="20" width="2.7109375" style="29" customWidth="1"/>
    <col min="21" max="23" width="13.5703125" customWidth="1"/>
    <col min="24" max="24" width="2.7109375" style="29" customWidth="1"/>
    <col min="25" max="26" width="13.5703125" customWidth="1"/>
    <col min="27" max="27" width="24" customWidth="1"/>
    <col min="28" max="28" width="2.5703125" style="64" customWidth="1"/>
    <col min="29" max="30" width="13.5703125" customWidth="1"/>
    <col min="31" max="31" width="18" bestFit="1" customWidth="1"/>
    <col min="32" max="32" width="2.5703125" customWidth="1"/>
    <col min="33" max="38" width="13.5703125" customWidth="1"/>
    <col min="39" max="39" width="14.5703125" customWidth="1"/>
    <col min="41" max="41" width="10.85546875" customWidth="1"/>
    <col min="42" max="42" width="10.85546875" bestFit="1" customWidth="1"/>
    <col min="43" max="43" width="13.5703125" bestFit="1" customWidth="1"/>
    <col min="44" max="44" width="15.85546875" bestFit="1" customWidth="1"/>
    <col min="45" max="45" width="41.85546875" customWidth="1"/>
    <col min="46" max="46" width="19.85546875" customWidth="1"/>
    <col min="47" max="47" width="26" customWidth="1"/>
    <col min="49" max="50" width="255.7109375" bestFit="1" customWidth="1"/>
  </cols>
  <sheetData>
    <row r="2" spans="2:50" ht="23.25" x14ac:dyDescent="0.35">
      <c r="B2" s="31" t="s">
        <v>353</v>
      </c>
    </row>
    <row r="3" spans="2:50" x14ac:dyDescent="0.25">
      <c r="D3" s="22"/>
    </row>
    <row r="4" spans="2:50" x14ac:dyDescent="0.25">
      <c r="D4" s="23"/>
      <c r="E4" s="24"/>
      <c r="F4" s="24"/>
      <c r="G4" s="24"/>
      <c r="H4" s="24"/>
      <c r="I4" s="24"/>
      <c r="J4" s="24"/>
      <c r="K4" s="24"/>
      <c r="L4" s="24"/>
      <c r="M4" s="46"/>
      <c r="N4" s="24"/>
      <c r="O4" s="24"/>
      <c r="P4" s="24"/>
      <c r="Q4" s="24"/>
      <c r="R4" s="24"/>
      <c r="S4" s="24"/>
      <c r="T4" s="46"/>
      <c r="U4" s="24"/>
      <c r="V4" s="24"/>
      <c r="W4" s="24"/>
      <c r="X4" s="46"/>
      <c r="AC4" s="24"/>
      <c r="AD4" s="24"/>
      <c r="AE4" s="24"/>
      <c r="AG4" s="24"/>
      <c r="AH4" s="24"/>
      <c r="AI4" s="24"/>
      <c r="AJ4" s="24"/>
      <c r="AK4" s="24"/>
      <c r="AL4" s="24"/>
      <c r="AM4" s="24"/>
    </row>
    <row r="5" spans="2:50" s="47" customFormat="1" ht="30" customHeight="1" x14ac:dyDescent="0.25">
      <c r="B5" s="227" t="s">
        <v>720</v>
      </c>
      <c r="D5" s="224" t="s">
        <v>354</v>
      </c>
      <c r="E5" s="225"/>
      <c r="F5" s="225"/>
      <c r="G5" s="225"/>
      <c r="H5" s="225"/>
      <c r="I5" s="225"/>
      <c r="J5" s="225"/>
      <c r="K5" s="225"/>
      <c r="L5" s="226"/>
      <c r="M5" s="69"/>
      <c r="N5" s="228" t="s">
        <v>355</v>
      </c>
      <c r="O5" s="229"/>
      <c r="P5" s="229"/>
      <c r="Q5" s="229"/>
      <c r="R5" s="229"/>
      <c r="S5" s="230"/>
      <c r="T5" s="69"/>
      <c r="U5" s="224" t="s">
        <v>356</v>
      </c>
      <c r="V5" s="225"/>
      <c r="W5" s="226"/>
      <c r="X5" s="69"/>
      <c r="Y5" s="228" t="s">
        <v>357</v>
      </c>
      <c r="Z5" s="229"/>
      <c r="AA5" s="230"/>
      <c r="AB5" s="65"/>
      <c r="AC5" s="224" t="s">
        <v>815</v>
      </c>
      <c r="AD5" s="225"/>
      <c r="AE5" s="226"/>
      <c r="AG5" s="221" t="s">
        <v>827</v>
      </c>
      <c r="AH5" s="222"/>
      <c r="AI5" s="222"/>
      <c r="AJ5" s="222"/>
      <c r="AK5" s="222"/>
      <c r="AL5" s="222"/>
      <c r="AM5" s="223"/>
    </row>
    <row r="6" spans="2:50" s="52" customFormat="1" ht="33.75" x14ac:dyDescent="0.25">
      <c r="B6" s="227"/>
      <c r="D6" s="53" t="s">
        <v>359</v>
      </c>
      <c r="E6" s="54" t="s">
        <v>346</v>
      </c>
      <c r="F6" s="54" t="s">
        <v>344</v>
      </c>
      <c r="G6" s="54" t="s">
        <v>868</v>
      </c>
      <c r="H6" s="54" t="s">
        <v>335</v>
      </c>
      <c r="I6" s="54" t="s">
        <v>372</v>
      </c>
      <c r="J6" s="54" t="s">
        <v>343</v>
      </c>
      <c r="K6" s="54" t="s">
        <v>360</v>
      </c>
      <c r="L6" s="55" t="s">
        <v>881</v>
      </c>
      <c r="M6" s="60"/>
      <c r="N6" s="56" t="s">
        <v>359</v>
      </c>
      <c r="O6" s="57" t="s">
        <v>338</v>
      </c>
      <c r="P6" s="57" t="s">
        <v>336</v>
      </c>
      <c r="Q6" s="57" t="s">
        <v>339</v>
      </c>
      <c r="R6" s="57" t="s">
        <v>340</v>
      </c>
      <c r="S6" s="58" t="s">
        <v>900</v>
      </c>
      <c r="T6" s="60"/>
      <c r="U6" s="59" t="s">
        <v>359</v>
      </c>
      <c r="V6" s="54" t="s">
        <v>334</v>
      </c>
      <c r="W6" s="55" t="s">
        <v>337</v>
      </c>
      <c r="X6" s="60"/>
      <c r="Y6" s="56" t="s">
        <v>359</v>
      </c>
      <c r="Z6" s="57" t="s">
        <v>341</v>
      </c>
      <c r="AA6" s="58" t="s">
        <v>345</v>
      </c>
      <c r="AB6" s="60"/>
      <c r="AC6" s="59" t="s">
        <v>359</v>
      </c>
      <c r="AD6" s="54" t="s">
        <v>812</v>
      </c>
      <c r="AE6" s="55" t="s">
        <v>816</v>
      </c>
      <c r="AG6" s="110" t="s">
        <v>359</v>
      </c>
      <c r="AH6" s="111" t="s">
        <v>764</v>
      </c>
      <c r="AI6" s="111" t="s">
        <v>828</v>
      </c>
      <c r="AJ6" s="111" t="s">
        <v>840</v>
      </c>
      <c r="AK6" s="111" t="s">
        <v>843</v>
      </c>
      <c r="AL6" s="111" t="s">
        <v>844</v>
      </c>
      <c r="AM6" s="112" t="s">
        <v>842</v>
      </c>
    </row>
    <row r="7" spans="2:50" x14ac:dyDescent="0.25">
      <c r="B7" s="61" t="s">
        <v>722</v>
      </c>
      <c r="D7" s="70">
        <v>1</v>
      </c>
      <c r="E7" s="49">
        <f>IF('Scenario Definition'!H9&lt;7,1,0)</f>
        <v>0</v>
      </c>
      <c r="F7" s="49">
        <f>IF('Scenario Definition'!H9&lt;12,1,0)</f>
        <v>1</v>
      </c>
      <c r="G7" s="49">
        <f>IF(AND('Scenario Definition'!H9&gt;=12,'Scenario Definition'!H9&lt;20),1,0)</f>
        <v>0</v>
      </c>
      <c r="H7" s="49">
        <f>IF('Scenario Definition'!H9&lt;20,1,0)</f>
        <v>1</v>
      </c>
      <c r="I7" s="49">
        <f>IF('Scenario Definition'!H9&lt;50,1,0)</f>
        <v>1</v>
      </c>
      <c r="J7" s="49">
        <f>IF(AND('Scenario Definition'!H9&gt;=12,'Scenario Definition'!H9&lt;50),1,0)</f>
        <v>0</v>
      </c>
      <c r="K7" s="49">
        <f>IF('Scenario Definition'!H9&gt;=50,1,0)</f>
        <v>0</v>
      </c>
      <c r="L7" s="142">
        <f>IF('Scenario Definition'!H9&gt;=100,1,0)</f>
        <v>0</v>
      </c>
      <c r="N7" s="49">
        <v>1</v>
      </c>
      <c r="O7" s="49">
        <f>IF('Scenario Definition'!H11="Power-driven",1,0)</f>
        <v>1</v>
      </c>
      <c r="P7" s="49">
        <f>IF('Scenario Definition'!H11="Sailing",1,0)</f>
        <v>0</v>
      </c>
      <c r="Q7" s="49">
        <f>IF('Scenario Definition'!H11="Seaplane",1,0)</f>
        <v>0</v>
      </c>
      <c r="R7" s="49">
        <f>IF('Scenario Definition'!G11="WIG",1,0)</f>
        <v>0</v>
      </c>
      <c r="S7" s="49">
        <f>IF('Scenario Definition'!H11="Air-cushion",1,0)</f>
        <v>0</v>
      </c>
      <c r="U7" s="70">
        <v>1</v>
      </c>
      <c r="V7" s="49">
        <f>IF('Scenario Definition'!H16="Yes",1,0)</f>
        <v>1</v>
      </c>
      <c r="W7" s="49">
        <f>IF('Scenario Definition'!H18="Yes",1,0)</f>
        <v>1</v>
      </c>
      <c r="Y7" s="49">
        <v>1</v>
      </c>
      <c r="Z7" s="49">
        <f>IF('Scenario Definition'!H26="Yes",1,0)</f>
        <v>0</v>
      </c>
      <c r="AA7" s="49">
        <f>IF('Scenario Definition'!H24="Yes",1,0)</f>
        <v>0</v>
      </c>
      <c r="AB7" s="29"/>
      <c r="AC7" s="70">
        <v>1</v>
      </c>
      <c r="AD7" s="49">
        <f>IF('Scenario Definition'!H29="Yes",1,0)</f>
        <v>0</v>
      </c>
      <c r="AE7" s="49">
        <f>IF('Scenario Definition'!H31="Yes",1,0)</f>
        <v>0</v>
      </c>
      <c r="AG7" s="113">
        <v>1</v>
      </c>
      <c r="AH7" s="114">
        <f>IF('Scenario Definition'!H34="Yes",1,0)</f>
        <v>0</v>
      </c>
      <c r="AI7" s="114">
        <f>IF('Scenario Definition'!H36="Yes",1,0)</f>
        <v>0</v>
      </c>
      <c r="AJ7" s="114">
        <f>IF('Scenario Definition'!H38="Yes",1,0)</f>
        <v>0</v>
      </c>
      <c r="AK7" s="114">
        <f>IF('Scenario Definition'!H40="Yes",1,0)</f>
        <v>0</v>
      </c>
      <c r="AL7" s="114">
        <f>IF('Scenario Definition'!H42="Yes",1,0)</f>
        <v>0</v>
      </c>
      <c r="AM7" s="114">
        <f>IF('Scenario Definition'!H44="Yes",1,0)</f>
        <v>0</v>
      </c>
    </row>
    <row r="8" spans="2:50" ht="30" x14ac:dyDescent="0.25">
      <c r="B8" s="63" t="s">
        <v>721</v>
      </c>
      <c r="D8" s="71" t="str">
        <f>IF(D7=1,"-","xxxxx")</f>
        <v>-</v>
      </c>
      <c r="E8" s="72" t="str">
        <f>IF(E7=1,E6,"xxxxx")</f>
        <v>xxxxx</v>
      </c>
      <c r="F8" s="72" t="str">
        <f t="shared" ref="F8" si="0">IF(F7=1,F6,"xxxxx")</f>
        <v>L &lt; 12</v>
      </c>
      <c r="G8" s="72" t="str">
        <f t="shared" ref="G8" si="1">IF(G7=1,G6,"xxxxx")</f>
        <v>xxxxx</v>
      </c>
      <c r="H8" s="72" t="str">
        <f>IF(H7=1,H6,"xxxxx")</f>
        <v>L &lt; 20</v>
      </c>
      <c r="I8" s="72" t="str">
        <f>IF(I7=1,I6,"xxxxx")</f>
        <v>L &lt; 50</v>
      </c>
      <c r="J8" s="72" t="str">
        <f>IF(J7=1,J6,"xxxxx")</f>
        <v>xxxxx</v>
      </c>
      <c r="K8" s="72" t="str">
        <f>IF(K7=1,K6,"xxxxx")</f>
        <v>xxxxx</v>
      </c>
      <c r="L8" s="72" t="str">
        <f>IF(L7=1,L6,"xxxxx")</f>
        <v>xxxxx</v>
      </c>
      <c r="N8" s="72" t="str">
        <f>IF(N7=1,"-","xxxxx")</f>
        <v>-</v>
      </c>
      <c r="O8" s="72" t="str">
        <f>IF(O7=1,O6,"xxxxx")</f>
        <v>Power-driven</v>
      </c>
      <c r="P8" s="72" t="str">
        <f t="shared" ref="P8:Q8" si="2">IF(P7=1,P6,"xxxxx")</f>
        <v>xxxxx</v>
      </c>
      <c r="Q8" s="72" t="str">
        <f t="shared" si="2"/>
        <v>xxxxx</v>
      </c>
      <c r="R8" s="72" t="str">
        <f>IF(R7=1,R6,"xxxxx")</f>
        <v>xxxxx</v>
      </c>
      <c r="S8" s="72" t="str">
        <f>IF(S7=1,S6,"xxxxx")</f>
        <v>xxxxx</v>
      </c>
      <c r="U8" s="71" t="str">
        <f>IF(U7=1,"-","xxxxx")</f>
        <v>-</v>
      </c>
      <c r="V8" s="72" t="str">
        <f>IF(V7=1,V6,"xxxxx")</f>
        <v>Operational radar</v>
      </c>
      <c r="W8" s="72" t="str">
        <f>IF(W7=1,W6,"xxxxx")</f>
        <v>Anchor</v>
      </c>
      <c r="Y8" s="72" t="s">
        <v>14</v>
      </c>
      <c r="Z8" s="72" t="str">
        <f>IF(Z7=1,Z6,"xxxxx")</f>
        <v>xxxxx</v>
      </c>
      <c r="AA8" s="72" t="str">
        <f>IF(AA7=1,AA6,"xxxxx")</f>
        <v>xxxxx</v>
      </c>
      <c r="AB8" s="29"/>
      <c r="AC8" s="71" t="str">
        <f>IF(AC7=1,"-","xxxxx")</f>
        <v>-</v>
      </c>
      <c r="AD8" s="72" t="str">
        <f>IF(AD7=1,AD6,"xxxxx")</f>
        <v>xxxxx</v>
      </c>
      <c r="AE8" s="105" t="str">
        <f>IF(AE7=1,AE6,"xxxxx")</f>
        <v>xxxxx</v>
      </c>
      <c r="AG8" s="71" t="str">
        <f>IF(AG7=1,"-","xxxxx")</f>
        <v>-</v>
      </c>
      <c r="AH8" s="72" t="str">
        <f>IF(AH7=1,AH6,"xxxxx")</f>
        <v>xxxxx</v>
      </c>
      <c r="AI8" s="72" t="str">
        <f>IF(AI7=1,AI6,"xxxxx")</f>
        <v>xxxxx</v>
      </c>
      <c r="AJ8" s="72" t="str">
        <f t="shared" ref="AJ8:AM8" si="3">IF(AJ7=1,AJ6,"xxxxx")</f>
        <v>xxxxx</v>
      </c>
      <c r="AK8" s="72" t="str">
        <f t="shared" si="3"/>
        <v>xxxxx</v>
      </c>
      <c r="AL8" s="72" t="str">
        <f t="shared" si="3"/>
        <v>xxxxx</v>
      </c>
      <c r="AM8" s="72" t="str">
        <f t="shared" si="3"/>
        <v>xxxxx</v>
      </c>
    </row>
    <row r="9" spans="2:50" x14ac:dyDescent="0.25">
      <c r="C9" s="27"/>
      <c r="D9" s="27"/>
      <c r="E9" s="27"/>
      <c r="F9" s="27"/>
      <c r="G9" s="27"/>
      <c r="H9" s="27"/>
      <c r="I9" s="27"/>
      <c r="J9" s="27"/>
      <c r="K9" s="27"/>
      <c r="L9" s="27"/>
      <c r="N9" s="27"/>
      <c r="O9" s="27"/>
      <c r="P9" s="27"/>
      <c r="Q9" s="27"/>
      <c r="R9" s="27"/>
      <c r="S9" s="27"/>
      <c r="U9" s="27"/>
      <c r="V9" s="27"/>
      <c r="W9" s="27"/>
      <c r="Y9" s="27"/>
      <c r="Z9" s="27"/>
      <c r="AA9" s="27"/>
      <c r="AB9" s="29"/>
      <c r="AC9" s="27"/>
      <c r="AD9" s="27"/>
      <c r="AE9" s="27"/>
      <c r="AG9" s="27"/>
      <c r="AH9" s="27"/>
      <c r="AI9" s="27"/>
      <c r="AJ9" s="27"/>
      <c r="AK9" s="27"/>
      <c r="AL9" s="27"/>
      <c r="AM9" s="27"/>
      <c r="AO9" s="102" t="s">
        <v>831</v>
      </c>
      <c r="AP9" s="102" t="s">
        <v>373</v>
      </c>
      <c r="AQ9" s="102"/>
      <c r="AR9" s="107" t="s">
        <v>366</v>
      </c>
      <c r="AS9" s="108"/>
      <c r="AT9" s="108"/>
      <c r="AU9" s="108"/>
      <c r="AV9" s="108"/>
      <c r="AW9" s="109"/>
      <c r="AX9" s="103"/>
    </row>
    <row r="10" spans="2:50" x14ac:dyDescent="0.25">
      <c r="B10" s="51" t="s">
        <v>716</v>
      </c>
      <c r="C10" s="27"/>
      <c r="D10" s="62" t="s">
        <v>717</v>
      </c>
      <c r="E10" s="63" t="s">
        <v>718</v>
      </c>
      <c r="F10" s="63" t="s">
        <v>719</v>
      </c>
      <c r="G10" s="27"/>
      <c r="H10" s="27"/>
      <c r="I10" s="27"/>
      <c r="J10" s="27"/>
      <c r="K10" s="27"/>
      <c r="L10" s="27"/>
      <c r="N10" s="63" t="s">
        <v>717</v>
      </c>
      <c r="O10" s="63" t="s">
        <v>718</v>
      </c>
      <c r="P10" s="63" t="s">
        <v>719</v>
      </c>
      <c r="S10" s="27"/>
      <c r="U10" s="63" t="s">
        <v>717</v>
      </c>
      <c r="V10" s="63" t="s">
        <v>718</v>
      </c>
      <c r="W10" s="63" t="s">
        <v>719</v>
      </c>
      <c r="X10" s="30"/>
      <c r="Y10" s="63" t="s">
        <v>717</v>
      </c>
      <c r="Z10" s="63" t="s">
        <v>718</v>
      </c>
      <c r="AA10" s="63" t="s">
        <v>719</v>
      </c>
      <c r="AB10" s="66"/>
      <c r="AC10" s="63" t="s">
        <v>717</v>
      </c>
      <c r="AD10" s="63" t="s">
        <v>718</v>
      </c>
      <c r="AE10" s="63" t="s">
        <v>719</v>
      </c>
      <c r="AG10" s="63" t="s">
        <v>717</v>
      </c>
      <c r="AH10" s="63" t="s">
        <v>718</v>
      </c>
      <c r="AI10" s="63" t="s">
        <v>719</v>
      </c>
      <c r="AJ10" s="30"/>
      <c r="AK10" s="30"/>
      <c r="AL10" s="30"/>
      <c r="AM10" s="30"/>
      <c r="AO10" s="67" t="s">
        <v>832</v>
      </c>
      <c r="AP10" s="67" t="s">
        <v>364</v>
      </c>
      <c r="AQ10" s="67" t="s">
        <v>365</v>
      </c>
      <c r="AR10" s="103"/>
      <c r="AS10" s="103"/>
      <c r="AT10" s="103"/>
      <c r="AU10" s="103"/>
      <c r="AV10" s="103"/>
      <c r="AW10" s="103"/>
      <c r="AX10" s="103"/>
    </row>
    <row r="11" spans="2:50" x14ac:dyDescent="0.25">
      <c r="B11" s="49">
        <v>1</v>
      </c>
      <c r="C11" s="27"/>
      <c r="D11" s="49" t="str" cm="1">
        <f t="array" ref="D11:D219">'COLREGS Decomposition'!M3:M211</f>
        <v>-</v>
      </c>
      <c r="E11" s="49">
        <f t="shared" ref="E11:E74" si="4">IF(ISNA(MATCH(D11,$D$8:$L$8,0)),0,1)</f>
        <v>1</v>
      </c>
      <c r="F11" s="49">
        <f>IF(AND(D11&lt;&gt;"-",E11=1),1,0)</f>
        <v>0</v>
      </c>
      <c r="G11" s="27"/>
      <c r="H11" s="27"/>
      <c r="I11" s="27"/>
      <c r="J11" s="27"/>
      <c r="K11" s="27"/>
      <c r="L11" s="27"/>
      <c r="N11" s="49" t="str" cm="1">
        <f t="array" ref="N11:N219">'COLREGS Decomposition'!N3:N211</f>
        <v>-</v>
      </c>
      <c r="O11" s="49">
        <f t="shared" ref="O11:O74" si="5">IF(ISNA(MATCH(N11,$N$8:$S$8,0)),0,1)</f>
        <v>1</v>
      </c>
      <c r="P11" s="49">
        <f>IF(AND(O11=$N$7,N11='Scenario Definition'!$H$11),1,0)</f>
        <v>0</v>
      </c>
      <c r="S11" s="27"/>
      <c r="U11" s="49" t="str" cm="1">
        <f t="array" ref="U11:U219">'COLREGS Decomposition'!O3:O211</f>
        <v>-</v>
      </c>
      <c r="V11" s="49">
        <f>IF(ISNA(MATCH(U11,$U$8:$W$8,0)),0,1)</f>
        <v>1</v>
      </c>
      <c r="W11" s="49">
        <f>IF(AND(V11=$U$7,U11&lt;&gt;$U$8),1,0)</f>
        <v>0</v>
      </c>
      <c r="Y11" s="49" t="str" cm="1">
        <f t="array" ref="Y11:Y219">'COLREGS Decomposition'!P3:P211</f>
        <v>-</v>
      </c>
      <c r="Z11" s="49">
        <f>IF(ISNA(MATCH(Y11,$Y$8:$AA$8,0)),0,1)</f>
        <v>1</v>
      </c>
      <c r="AA11" s="49">
        <f>IF(AND(Z11=$Y$7,Y11&lt;&gt;$Y$8),1,0)</f>
        <v>0</v>
      </c>
      <c r="AB11" s="28"/>
      <c r="AC11" s="49" t="str" cm="1">
        <f t="array" ref="AC11:AC219">'COLREGS Decomposition'!Q3:Q211</f>
        <v>-</v>
      </c>
      <c r="AD11" s="49">
        <f>IF(ISNA(MATCH(AC11,$AC$8:$AE$8,0)),0,1)</f>
        <v>1</v>
      </c>
      <c r="AE11" s="49">
        <f>IF(AND(AD11=$AC$7,AC11&lt;&gt;$AC$8),1,0)</f>
        <v>0</v>
      </c>
      <c r="AG11" s="49" t="str" cm="1">
        <f t="array" ref="AG11:AG219">'COLREGS Decomposition'!R3:R211</f>
        <v>-</v>
      </c>
      <c r="AH11" s="49">
        <f>IF(ISNA(MATCH(AG11,$AG$8:$AM$8,0)),0,1)</f>
        <v>1</v>
      </c>
      <c r="AI11" s="49">
        <f>IF(AND(AH11=$AG$7,AG11&lt;&gt;$AG$8),1,0)</f>
        <v>0</v>
      </c>
      <c r="AJ11" s="27"/>
      <c r="AK11" s="27"/>
      <c r="AL11" s="27"/>
      <c r="AM11" s="27"/>
      <c r="AO11" s="68">
        <f>SUM(AP11:AQ11)</f>
        <v>1</v>
      </c>
      <c r="AP11" s="68">
        <f>IF(AND(E11=1,O11=1,V11=1,Z11=1,AD11=1,AH11=1),1,0)</f>
        <v>1</v>
      </c>
      <c r="AQ11" s="68">
        <f>IF(AND(AP11=1,OR(F11=1,P11=1,W11=1,AA11=1,AE11=1,AI11=1)),1,0)</f>
        <v>0</v>
      </c>
      <c r="AR11" s="68" t="str" cm="1">
        <f t="array" ref="AR11">IF($AP11=1,INDEX('COLREGS Decomposition'!$B$3:$H$247,$B11,1),"")</f>
        <v>PART A - GENERAL</v>
      </c>
      <c r="AS11" s="68" t="str" cm="1">
        <f t="array" ref="AS11">IF($AP11=1,INDEX('COLREGS Decomposition'!$B$3:$H$247,$B11,2),"")</f>
        <v>-</v>
      </c>
      <c r="AT11" s="68" t="str" cm="1">
        <f t="array" ref="AT11">IF($AP11=1,INDEX('COLREGS Decomposition'!$B$3:$H$247,$B11,3),"")</f>
        <v>Rule 1 - Application</v>
      </c>
      <c r="AU11" s="68" t="str" cm="1">
        <f t="array" ref="AU11">IF($AP11=1,INDEX('COLREGS Decomposition'!$B$3:$H$247,$B11,4),"")</f>
        <v>a</v>
      </c>
      <c r="AV11" s="68" t="str" cm="1">
        <f t="array" ref="AV11">IF($AP11=1,INDEX('COLREGS Decomposition'!$B$3:$H$2487,$B11,5),"")</f>
        <v>-</v>
      </c>
      <c r="AW11" s="68" t="str" cm="1">
        <f t="array" ref="AW11">IF($AP11=1,INDEX('COLREGS Decomposition'!$B$3:$H$247,$B11,6),"")</f>
        <v>These Rules shall apply to all vessels upon the high seas and in all waters connected therewith navigable by seagoing vessels.</v>
      </c>
      <c r="AX11" s="68" t="str" cm="1">
        <f t="array" ref="AX11">IF($AP11=1,IF(INDEX('COLREGS Decomposition'!$B$3:$H$247,$B11,7)=0,"",INDEX('COLREGS Decomposition'!$B$3:$H$247,$B11,7)),"")</f>
        <v/>
      </c>
    </row>
    <row r="12" spans="2:50" x14ac:dyDescent="0.25">
      <c r="B12" s="49">
        <v>2</v>
      </c>
      <c r="C12" s="27"/>
      <c r="D12" s="49" t="str">
        <v>-</v>
      </c>
      <c r="E12" s="49">
        <f t="shared" si="4"/>
        <v>1</v>
      </c>
      <c r="F12" s="49">
        <f t="shared" ref="F12:F75" si="6">IF(AND(D12&lt;&gt;"-",E12=1),1,0)</f>
        <v>0</v>
      </c>
      <c r="G12" s="27"/>
      <c r="H12" s="27"/>
      <c r="I12" s="27"/>
      <c r="J12" s="27"/>
      <c r="K12" s="27"/>
      <c r="L12" s="27"/>
      <c r="N12" s="49" t="str">
        <v>-</v>
      </c>
      <c r="O12" s="49">
        <f t="shared" si="5"/>
        <v>1</v>
      </c>
      <c r="P12" s="49">
        <f>IF(AND(O12=$N$7,N12='Scenario Definition'!$H$11),1,0)</f>
        <v>0</v>
      </c>
      <c r="Q12" s="27"/>
      <c r="R12" s="27"/>
      <c r="S12" s="27"/>
      <c r="U12" s="49" t="str">
        <v>-</v>
      </c>
      <c r="V12" s="49">
        <f t="shared" ref="V12:V75" si="7">IF(ISNA(MATCH(U12,$U$8:$W$8,0)),0,1)</f>
        <v>1</v>
      </c>
      <c r="W12" s="49">
        <f t="shared" ref="W12:W75" si="8">IF(AND(V12=$U$7,U12&lt;&gt;$U$8),1,0)</f>
        <v>0</v>
      </c>
      <c r="Y12" s="49" t="str">
        <v>-</v>
      </c>
      <c r="Z12" s="49">
        <f t="shared" ref="Z12:Z75" si="9">IF(ISNA(MATCH(Y12,$Y$8:$AA$8,0)),0,1)</f>
        <v>1</v>
      </c>
      <c r="AA12" s="49">
        <f t="shared" ref="AA12:AA75" si="10">IF(AND(Z12=$Y$7,Y12&lt;&gt;$Y$8),1,0)</f>
        <v>0</v>
      </c>
      <c r="AB12" s="28"/>
      <c r="AC12" s="49" t="str">
        <v>-</v>
      </c>
      <c r="AD12" s="49">
        <f t="shared" ref="AD12:AD75" si="11">IF(ISNA(MATCH(AC12,$AC$8:$AE$8,0)),0,1)</f>
        <v>1</v>
      </c>
      <c r="AE12" s="49">
        <f t="shared" ref="AE12:AE75" si="12">IF(AND(AD12=$AC$7,AC12&lt;&gt;$AC$8),1,0)</f>
        <v>0</v>
      </c>
      <c r="AG12" s="49" t="str">
        <v>-</v>
      </c>
      <c r="AH12" s="49">
        <f t="shared" ref="AH12:AH75" si="13">IF(ISNA(MATCH(AG12,$AG$8:$AM$8,0)),0,1)</f>
        <v>1</v>
      </c>
      <c r="AI12" s="49">
        <f>IF(AND(AH12=$AG$7,AG12&lt;&gt;$AG$8),1,0)</f>
        <v>0</v>
      </c>
      <c r="AJ12" s="27"/>
      <c r="AK12" s="27"/>
      <c r="AL12" s="27"/>
      <c r="AM12" s="27"/>
      <c r="AO12" s="68">
        <f t="shared" ref="AO12:AO75" si="14">SUM(AP12:AQ12)</f>
        <v>1</v>
      </c>
      <c r="AP12" s="68">
        <f t="shared" ref="AP12:AP75" si="15">IF(AND(E12=1,O12=1,V12=1,Z12=1,AD12=1,AH12=1),1,0)</f>
        <v>1</v>
      </c>
      <c r="AQ12" s="68">
        <f t="shared" ref="AQ12:AQ75" si="16">IF(AND(AP12=1,OR(F12=1,P12=1,W12=1,AA12=1,AE12=1,AI12=1)),1,0)</f>
        <v>0</v>
      </c>
      <c r="AR12" s="68" t="str" cm="1">
        <f t="array" ref="AR12">IF($AP12=1,INDEX('COLREGS Decomposition'!$B$3:$H$247,$B12,1),"")</f>
        <v>PART A - GENERAL</v>
      </c>
      <c r="AS12" s="68" t="str" cm="1">
        <f t="array" ref="AS12">IF($AP12=1,INDEX('COLREGS Decomposition'!$B$3:$H$247,$B12,2),"")</f>
        <v>-</v>
      </c>
      <c r="AT12" s="68" t="str" cm="1">
        <f t="array" ref="AT12">IF($AP12=1,INDEX('COLREGS Decomposition'!$B$3:$H$247,$B12,3),"")</f>
        <v>Rule 1 - Application</v>
      </c>
      <c r="AU12" s="68" t="str" cm="1">
        <f t="array" ref="AU12">IF($AP12=1,INDEX('COLREGS Decomposition'!$B$3:$H$247,$B12,4),"")</f>
        <v>b</v>
      </c>
      <c r="AV12" s="68" t="str" cm="1">
        <f t="array" ref="AV12">IF($AP12=1,INDEX('COLREGS Decomposition'!$B$3:$H$2487,$B12,5),"")</f>
        <v>-</v>
      </c>
      <c r="AW12" s="68" t="str" cm="1">
        <f t="array" ref="AW12">IF($AP12=1,INDEX('COLREGS Decomposition'!$B$3:$H$247,$B12,6),"")</f>
        <v>Nothing in these Rules shall interfere with the operation of special rules made by an appropriate authority for roadsteads, harbours, rivers, lakes or inland waterways connected with the high seas and navigable by seagoing vessels. Such special rules shall conform as closely as possible to these Rules.</v>
      </c>
      <c r="AX12" s="68" t="str" cm="1">
        <f t="array" ref="AX12">IF($AP12=1,IF(INDEX('COLREGS Decomposition'!$B$3:$H$247,$B12,7)=0,"",INDEX('COLREGS Decomposition'!$B$3:$H$247,$B12,7)),"")</f>
        <v/>
      </c>
    </row>
    <row r="13" spans="2:50" x14ac:dyDescent="0.25">
      <c r="B13" s="49">
        <v>3</v>
      </c>
      <c r="C13" s="27"/>
      <c r="D13" s="49" t="str">
        <v>-</v>
      </c>
      <c r="E13" s="49">
        <f t="shared" si="4"/>
        <v>1</v>
      </c>
      <c r="F13" s="49">
        <f t="shared" si="6"/>
        <v>0</v>
      </c>
      <c r="G13" s="27"/>
      <c r="H13" s="27"/>
      <c r="I13" s="27"/>
      <c r="J13" s="27"/>
      <c r="K13" s="27"/>
      <c r="L13" s="27"/>
      <c r="N13" s="49" t="str">
        <v>-</v>
      </c>
      <c r="O13" s="49">
        <f t="shared" si="5"/>
        <v>1</v>
      </c>
      <c r="P13" s="49">
        <f>IF(AND(O13=$N$7,N13='Scenario Definition'!$H$11),1,0)</f>
        <v>0</v>
      </c>
      <c r="Q13" s="27"/>
      <c r="R13" s="27"/>
      <c r="S13" s="27"/>
      <c r="U13" s="49" t="str">
        <v>-</v>
      </c>
      <c r="V13" s="49">
        <f t="shared" si="7"/>
        <v>1</v>
      </c>
      <c r="W13" s="49">
        <f t="shared" si="8"/>
        <v>0</v>
      </c>
      <c r="Y13" s="49" t="str">
        <v>-</v>
      </c>
      <c r="Z13" s="49">
        <f t="shared" si="9"/>
        <v>1</v>
      </c>
      <c r="AA13" s="49">
        <f t="shared" si="10"/>
        <v>0</v>
      </c>
      <c r="AB13" s="28"/>
      <c r="AC13" s="49" t="str">
        <v>-</v>
      </c>
      <c r="AD13" s="49">
        <f t="shared" si="11"/>
        <v>1</v>
      </c>
      <c r="AE13" s="49">
        <f t="shared" si="12"/>
        <v>0</v>
      </c>
      <c r="AG13" s="49" t="str">
        <v>-</v>
      </c>
      <c r="AH13" s="49">
        <f t="shared" si="13"/>
        <v>1</v>
      </c>
      <c r="AI13" s="49">
        <f t="shared" ref="AI13:AI75" si="17">IF(AND(AH13=$U$7,AG13&lt;&gt;$U$8),1,0)</f>
        <v>0</v>
      </c>
      <c r="AJ13" s="27"/>
      <c r="AK13" s="27"/>
      <c r="AL13" s="27"/>
      <c r="AM13" s="27"/>
      <c r="AO13" s="68">
        <f t="shared" si="14"/>
        <v>1</v>
      </c>
      <c r="AP13" s="68">
        <f t="shared" si="15"/>
        <v>1</v>
      </c>
      <c r="AQ13" s="68">
        <f t="shared" si="16"/>
        <v>0</v>
      </c>
      <c r="AR13" s="68" t="str" cm="1">
        <f t="array" ref="AR13">IF($AP13=1,INDEX('COLREGS Decomposition'!$B$3:$H$247,$B13,1),"")</f>
        <v>PART A - GENERAL</v>
      </c>
      <c r="AS13" s="68" t="str" cm="1">
        <f t="array" ref="AS13">IF($AP13=1,INDEX('COLREGS Decomposition'!$B$3:$H$247,$B13,2),"")</f>
        <v>-</v>
      </c>
      <c r="AT13" s="68" t="str" cm="1">
        <f t="array" ref="AT13">IF($AP13=1,INDEX('COLREGS Decomposition'!$B$3:$H$247,$B13,3),"")</f>
        <v>Rule 1 - Application</v>
      </c>
      <c r="AU13" s="68" t="str" cm="1">
        <f t="array" ref="AU13">IF($AP13=1,INDEX('COLREGS Decomposition'!$B$3:$H$247,$B13,4),"")</f>
        <v>c</v>
      </c>
      <c r="AV13" s="68" t="str" cm="1">
        <f t="array" ref="AV13">IF($AP13=1,INDEX('COLREGS Decomposition'!$B$3:$H$2487,$B13,5),"")</f>
        <v>-</v>
      </c>
      <c r="AW13" s="68" t="str" cm="1">
        <f t="array" ref="AW13">IF($AP13=1,INDEX('COLREGS Decomposition'!$B$3:$H$247,$B13,6),"")</f>
        <v>Nothing in these Rules shall interfere with the operation of any special rules made by the Government of any State with respect to additional station or signal lights, shapes or whistle signals for ships of war and vessels proceeding under convoy, or with respect to additional station or signal lights or shapes for fishing vessels engaged in fishing as a fleet. These additional station or signal lights, shapes or whistle signals shall, so far as possible, be such that they cannot be mistaken for any light, shape or signal authorised elsewhere under these Rules.</v>
      </c>
      <c r="AX13" s="68" t="str" cm="1">
        <f t="array" ref="AX13">IF($AP13=1,IF(INDEX('COLREGS Decomposition'!$B$3:$H$247,$B13,7)=0,"",INDEX('COLREGS Decomposition'!$B$3:$H$247,$B13,7)),"")</f>
        <v/>
      </c>
    </row>
    <row r="14" spans="2:50" x14ac:dyDescent="0.25">
      <c r="B14" s="49">
        <v>4</v>
      </c>
      <c r="C14" s="27"/>
      <c r="D14" s="49" t="str">
        <v>-</v>
      </c>
      <c r="E14" s="49">
        <f t="shared" si="4"/>
        <v>1</v>
      </c>
      <c r="F14" s="49">
        <f t="shared" si="6"/>
        <v>0</v>
      </c>
      <c r="G14" s="27"/>
      <c r="H14" s="27"/>
      <c r="I14" s="27"/>
      <c r="J14" s="27"/>
      <c r="K14" s="27"/>
      <c r="L14" s="27"/>
      <c r="N14" s="49" t="str">
        <v>-</v>
      </c>
      <c r="O14" s="49">
        <f t="shared" si="5"/>
        <v>1</v>
      </c>
      <c r="P14" s="49">
        <f>IF(AND(O14=$N$7,N14='Scenario Definition'!$H$11),1,0)</f>
        <v>0</v>
      </c>
      <c r="Q14" s="27"/>
      <c r="R14" s="27"/>
      <c r="S14" s="27"/>
      <c r="U14" s="49" t="str">
        <v>-</v>
      </c>
      <c r="V14" s="49">
        <f t="shared" si="7"/>
        <v>1</v>
      </c>
      <c r="W14" s="49">
        <f t="shared" si="8"/>
        <v>0</v>
      </c>
      <c r="Y14" s="49" t="str">
        <v>-</v>
      </c>
      <c r="Z14" s="49">
        <f t="shared" si="9"/>
        <v>1</v>
      </c>
      <c r="AA14" s="49">
        <f t="shared" si="10"/>
        <v>0</v>
      </c>
      <c r="AB14" s="28"/>
      <c r="AC14" s="49" t="str">
        <v>-</v>
      </c>
      <c r="AD14" s="49">
        <f t="shared" si="11"/>
        <v>1</v>
      </c>
      <c r="AE14" s="49">
        <f t="shared" si="12"/>
        <v>0</v>
      </c>
      <c r="AG14" s="49" t="str">
        <v>-</v>
      </c>
      <c r="AH14" s="49">
        <f t="shared" si="13"/>
        <v>1</v>
      </c>
      <c r="AI14" s="49">
        <f t="shared" si="17"/>
        <v>0</v>
      </c>
      <c r="AJ14" s="27"/>
      <c r="AK14" s="27"/>
      <c r="AL14" s="27"/>
      <c r="AM14" s="27"/>
      <c r="AO14" s="68">
        <f t="shared" si="14"/>
        <v>1</v>
      </c>
      <c r="AP14" s="68">
        <f t="shared" si="15"/>
        <v>1</v>
      </c>
      <c r="AQ14" s="68">
        <f t="shared" si="16"/>
        <v>0</v>
      </c>
      <c r="AR14" s="68" t="str" cm="1">
        <f t="array" ref="AR14">IF($AP14=1,INDEX('COLREGS Decomposition'!$B$3:$H$247,$B14,1),"")</f>
        <v>PART A - GENERAL</v>
      </c>
      <c r="AS14" s="68" t="str" cm="1">
        <f t="array" ref="AS14">IF($AP14=1,INDEX('COLREGS Decomposition'!$B$3:$H$247,$B14,2),"")</f>
        <v>-</v>
      </c>
      <c r="AT14" s="68" t="str" cm="1">
        <f t="array" ref="AT14">IF($AP14=1,INDEX('COLREGS Decomposition'!$B$3:$H$247,$B14,3),"")</f>
        <v>Rule 1 - Application</v>
      </c>
      <c r="AU14" s="68" t="str" cm="1">
        <f t="array" ref="AU14">IF($AP14=1,INDEX('COLREGS Decomposition'!$B$3:$H$247,$B14,4),"")</f>
        <v>d</v>
      </c>
      <c r="AV14" s="68" t="str" cm="1">
        <f t="array" ref="AV14">IF($AP14=1,INDEX('COLREGS Decomposition'!$B$3:$H$2487,$B14,5),"")</f>
        <v>-</v>
      </c>
      <c r="AW14" s="68" t="str" cm="1">
        <f t="array" ref="AW14">IF($AP14=1,INDEX('COLREGS Decomposition'!$B$3:$H$247,$B14,6),"")</f>
        <v>Traffic separation schemes may be adopted by the Organization for the purpose of these Rules.</v>
      </c>
      <c r="AX14" s="68" t="str" cm="1">
        <f t="array" ref="AX14">IF($AP14=1,IF(INDEX('COLREGS Decomposition'!$B$3:$H$247,$B14,7)=0,"",INDEX('COLREGS Decomposition'!$B$3:$H$247,$B14,7)),"")</f>
        <v/>
      </c>
    </row>
    <row r="15" spans="2:50" x14ac:dyDescent="0.25">
      <c r="B15" s="49">
        <v>5</v>
      </c>
      <c r="C15" s="27"/>
      <c r="D15" s="49" t="str">
        <v>-</v>
      </c>
      <c r="E15" s="49">
        <f t="shared" si="4"/>
        <v>1</v>
      </c>
      <c r="F15" s="49">
        <f t="shared" si="6"/>
        <v>0</v>
      </c>
      <c r="G15" s="27"/>
      <c r="H15" s="27"/>
      <c r="I15" s="27"/>
      <c r="J15" s="27"/>
      <c r="K15" s="27"/>
      <c r="L15" s="27"/>
      <c r="N15" s="49" t="str">
        <v>-</v>
      </c>
      <c r="O15" s="49">
        <f t="shared" si="5"/>
        <v>1</v>
      </c>
      <c r="P15" s="49">
        <f>IF(AND(O15=$N$7,N15='Scenario Definition'!$H$11),1,0)</f>
        <v>0</v>
      </c>
      <c r="Q15" s="27"/>
      <c r="R15" s="27"/>
      <c r="S15" s="27"/>
      <c r="U15" s="49" t="str">
        <v>-</v>
      </c>
      <c r="V15" s="49">
        <f t="shared" si="7"/>
        <v>1</v>
      </c>
      <c r="W15" s="49">
        <f t="shared" si="8"/>
        <v>0</v>
      </c>
      <c r="Y15" s="49" t="str">
        <v>-</v>
      </c>
      <c r="Z15" s="49">
        <f t="shared" si="9"/>
        <v>1</v>
      </c>
      <c r="AA15" s="49">
        <f t="shared" si="10"/>
        <v>0</v>
      </c>
      <c r="AB15" s="28"/>
      <c r="AC15" s="49" t="str">
        <v>-</v>
      </c>
      <c r="AD15" s="49">
        <f t="shared" si="11"/>
        <v>1</v>
      </c>
      <c r="AE15" s="49">
        <f t="shared" si="12"/>
        <v>0</v>
      </c>
      <c r="AG15" s="49" t="str">
        <v>-</v>
      </c>
      <c r="AH15" s="49">
        <f t="shared" si="13"/>
        <v>1</v>
      </c>
      <c r="AI15" s="49">
        <f t="shared" si="17"/>
        <v>0</v>
      </c>
      <c r="AJ15" s="27"/>
      <c r="AK15" s="27"/>
      <c r="AL15" s="27"/>
      <c r="AM15" s="27"/>
      <c r="AO15" s="68">
        <f t="shared" si="14"/>
        <v>1</v>
      </c>
      <c r="AP15" s="68">
        <f t="shared" si="15"/>
        <v>1</v>
      </c>
      <c r="AQ15" s="68">
        <f t="shared" si="16"/>
        <v>0</v>
      </c>
      <c r="AR15" s="68" t="str" cm="1">
        <f t="array" ref="AR15">IF($AP15=1,INDEX('COLREGS Decomposition'!$B$3:$H$247,$B15,1),"")</f>
        <v>PART A - GENERAL</v>
      </c>
      <c r="AS15" s="68" t="str" cm="1">
        <f t="array" ref="AS15">IF($AP15=1,INDEX('COLREGS Decomposition'!$B$3:$H$247,$B15,2),"")</f>
        <v>-</v>
      </c>
      <c r="AT15" s="68" t="str" cm="1">
        <f t="array" ref="AT15">IF($AP15=1,INDEX('COLREGS Decomposition'!$B$3:$H$247,$B15,3),"")</f>
        <v>Rule 1 - Application</v>
      </c>
      <c r="AU15" s="68" t="str" cm="1">
        <f t="array" ref="AU15">IF($AP15=1,INDEX('COLREGS Decomposition'!$B$3:$H$247,$B15,4),"")</f>
        <v>e</v>
      </c>
      <c r="AV15" s="68" t="str" cm="1">
        <f t="array" ref="AV15">IF($AP15=1,INDEX('COLREGS Decomposition'!$B$3:$H$2487,$B15,5),"")</f>
        <v>-</v>
      </c>
      <c r="AW15" s="68" t="str" cm="1">
        <f t="array" ref="AW15">IF($AP15=1,INDEX('COLREGS Decomposition'!$B$3:$H$247,$B15,6),"")</f>
        <v>Whenever the Government concerned shall have determined that a vessel of any special construction or purpose cannot comply with the provisions of any of these Rules with respect to the number, position, range or arc of visibility of lights or shapes, as well as to the disposition and characteristics of sound-signalling appliances, such vessel shall comply with such other provisions in regard to the number, position, range or arc of visibility of lights or shapes, as well as to the disposition and characteristics of sound-signalling appliances, as her Government shall have determined to be the closest possible compliance with these Rules in respect of that vessel.</v>
      </c>
      <c r="AX15" s="68" t="str" cm="1">
        <f t="array" ref="AX15">IF($AP15=1,IF(INDEX('COLREGS Decomposition'!$B$3:$H$247,$B15,7)=0,"",INDEX('COLREGS Decomposition'!$B$3:$H$247,$B15,7)),"")</f>
        <v/>
      </c>
    </row>
    <row r="16" spans="2:50" x14ac:dyDescent="0.25">
      <c r="B16" s="49">
        <v>6</v>
      </c>
      <c r="C16" s="27"/>
      <c r="D16" s="49" t="str">
        <v>-</v>
      </c>
      <c r="E16" s="49">
        <f t="shared" si="4"/>
        <v>1</v>
      </c>
      <c r="F16" s="49">
        <f t="shared" si="6"/>
        <v>0</v>
      </c>
      <c r="G16" s="27"/>
      <c r="H16" s="27"/>
      <c r="I16" s="27"/>
      <c r="J16" s="27"/>
      <c r="K16" s="27"/>
      <c r="L16" s="27"/>
      <c r="N16" s="49" t="str">
        <v>-</v>
      </c>
      <c r="O16" s="49">
        <f t="shared" si="5"/>
        <v>1</v>
      </c>
      <c r="P16" s="49">
        <f>IF(AND(O16=$N$7,N16='Scenario Definition'!$H$11),1,0)</f>
        <v>0</v>
      </c>
      <c r="Q16" s="27"/>
      <c r="R16" s="27"/>
      <c r="S16" s="27"/>
      <c r="U16" s="49" t="str">
        <v>-</v>
      </c>
      <c r="V16" s="49">
        <f t="shared" si="7"/>
        <v>1</v>
      </c>
      <c r="W16" s="49">
        <f t="shared" si="8"/>
        <v>0</v>
      </c>
      <c r="Y16" s="49" t="str">
        <v>-</v>
      </c>
      <c r="Z16" s="49">
        <f t="shared" si="9"/>
        <v>1</v>
      </c>
      <c r="AA16" s="49">
        <f t="shared" si="10"/>
        <v>0</v>
      </c>
      <c r="AB16" s="28"/>
      <c r="AC16" s="49" t="str">
        <v>-</v>
      </c>
      <c r="AD16" s="49">
        <f t="shared" si="11"/>
        <v>1</v>
      </c>
      <c r="AE16" s="49">
        <f t="shared" si="12"/>
        <v>0</v>
      </c>
      <c r="AG16" s="49" t="str">
        <v>-</v>
      </c>
      <c r="AH16" s="49">
        <f t="shared" si="13"/>
        <v>1</v>
      </c>
      <c r="AI16" s="49">
        <f t="shared" si="17"/>
        <v>0</v>
      </c>
      <c r="AJ16" s="27"/>
      <c r="AK16" s="27"/>
      <c r="AL16" s="27"/>
      <c r="AM16" s="27"/>
      <c r="AO16" s="68">
        <f t="shared" si="14"/>
        <v>1</v>
      </c>
      <c r="AP16" s="68">
        <f t="shared" si="15"/>
        <v>1</v>
      </c>
      <c r="AQ16" s="68">
        <f t="shared" si="16"/>
        <v>0</v>
      </c>
      <c r="AR16" s="68" t="str" cm="1">
        <f t="array" ref="AR16">IF($AP16=1,INDEX('COLREGS Decomposition'!$B$3:$H$247,$B16,1),"")</f>
        <v>PART A - GENERAL</v>
      </c>
      <c r="AS16" s="68" t="str" cm="1">
        <f t="array" ref="AS16">IF($AP16=1,INDEX('COLREGS Decomposition'!$B$3:$H$247,$B16,2),"")</f>
        <v>-</v>
      </c>
      <c r="AT16" s="68" t="str" cm="1">
        <f t="array" ref="AT16">IF($AP16=1,INDEX('COLREGS Decomposition'!$B$3:$H$247,$B16,3),"")</f>
        <v>Rule 2 - Responsibility</v>
      </c>
      <c r="AU16" s="68" t="str" cm="1">
        <f t="array" ref="AU16">IF($AP16=1,INDEX('COLREGS Decomposition'!$B$3:$H$247,$B16,4),"")</f>
        <v>a</v>
      </c>
      <c r="AV16" s="68" t="str" cm="1">
        <f t="array" ref="AV16">IF($AP16=1,INDEX('COLREGS Decomposition'!$B$3:$H$2487,$B16,5),"")</f>
        <v>-</v>
      </c>
      <c r="AW16" s="68" t="str" cm="1">
        <f t="array" ref="AW16">IF($AP16=1,INDEX('COLREGS Decomposition'!$B$3:$H$247,$B16,6),"")</f>
        <v>Nothing in these Rules shall exonerate any vessel, or the owner, master or crew thereof, from the consequences of any neglect to comply with these Rules or of the neglect of any precaution which may be required by the ordinary practice of seamen, or by the special circumstances of the case.</v>
      </c>
      <c r="AX16" s="68" t="str" cm="1">
        <f t="array" ref="AX16">IF($AP16=1,IF(INDEX('COLREGS Decomposition'!$B$3:$H$247,$B16,7)=0,"",INDEX('COLREGS Decomposition'!$B$3:$H$247,$B16,7)),"")</f>
        <v/>
      </c>
    </row>
    <row r="17" spans="2:50" x14ac:dyDescent="0.25">
      <c r="B17" s="49">
        <v>7</v>
      </c>
      <c r="C17" s="27"/>
      <c r="D17" s="49" t="str">
        <v>-</v>
      </c>
      <c r="E17" s="49">
        <f t="shared" si="4"/>
        <v>1</v>
      </c>
      <c r="F17" s="49">
        <f t="shared" si="6"/>
        <v>0</v>
      </c>
      <c r="G17" s="27"/>
      <c r="H17" s="27"/>
      <c r="I17" s="27"/>
      <c r="J17" s="27"/>
      <c r="K17" s="27"/>
      <c r="L17" s="27"/>
      <c r="N17" s="49" t="str">
        <v>-</v>
      </c>
      <c r="O17" s="49">
        <f t="shared" si="5"/>
        <v>1</v>
      </c>
      <c r="P17" s="49">
        <f>IF(AND(O17=$N$7,N17='Scenario Definition'!$H$11),1,0)</f>
        <v>0</v>
      </c>
      <c r="Q17" s="27"/>
      <c r="R17" s="27"/>
      <c r="S17" s="27"/>
      <c r="U17" s="49" t="str">
        <v>-</v>
      </c>
      <c r="V17" s="49">
        <f t="shared" si="7"/>
        <v>1</v>
      </c>
      <c r="W17" s="49">
        <f t="shared" si="8"/>
        <v>0</v>
      </c>
      <c r="Y17" s="49" t="str">
        <v>-</v>
      </c>
      <c r="Z17" s="49">
        <f t="shared" si="9"/>
        <v>1</v>
      </c>
      <c r="AA17" s="49">
        <f t="shared" si="10"/>
        <v>0</v>
      </c>
      <c r="AB17" s="28"/>
      <c r="AC17" s="49" t="str">
        <v>-</v>
      </c>
      <c r="AD17" s="49">
        <f t="shared" si="11"/>
        <v>1</v>
      </c>
      <c r="AE17" s="49">
        <f t="shared" si="12"/>
        <v>0</v>
      </c>
      <c r="AG17" s="49" t="str">
        <v>-</v>
      </c>
      <c r="AH17" s="49">
        <f t="shared" si="13"/>
        <v>1</v>
      </c>
      <c r="AI17" s="49">
        <f t="shared" si="17"/>
        <v>0</v>
      </c>
      <c r="AJ17" s="27"/>
      <c r="AK17" s="27"/>
      <c r="AL17" s="27"/>
      <c r="AM17" s="27"/>
      <c r="AO17" s="68">
        <f t="shared" si="14"/>
        <v>1</v>
      </c>
      <c r="AP17" s="68">
        <f t="shared" si="15"/>
        <v>1</v>
      </c>
      <c r="AQ17" s="68">
        <f t="shared" si="16"/>
        <v>0</v>
      </c>
      <c r="AR17" s="68" t="str" cm="1">
        <f t="array" ref="AR17">IF($AP17=1,INDEX('COLREGS Decomposition'!$B$3:$H$247,$B17,1),"")</f>
        <v>PART A - GENERAL</v>
      </c>
      <c r="AS17" s="68" t="str" cm="1">
        <f t="array" ref="AS17">IF($AP17=1,INDEX('COLREGS Decomposition'!$B$3:$H$247,$B17,2),"")</f>
        <v>-</v>
      </c>
      <c r="AT17" s="68" t="str" cm="1">
        <f t="array" ref="AT17">IF($AP17=1,INDEX('COLREGS Decomposition'!$B$3:$H$247,$B17,3),"")</f>
        <v>Rule 2 - Responsibility</v>
      </c>
      <c r="AU17" s="68" t="str" cm="1">
        <f t="array" ref="AU17">IF($AP17=1,INDEX('COLREGS Decomposition'!$B$3:$H$247,$B17,4),"")</f>
        <v>b</v>
      </c>
      <c r="AV17" s="68" t="str" cm="1">
        <f t="array" ref="AV17">IF($AP17=1,INDEX('COLREGS Decomposition'!$B$3:$H$2487,$B17,5),"")</f>
        <v>-</v>
      </c>
      <c r="AW17" s="68" t="str" cm="1">
        <f t="array" ref="AW17">IF($AP17=1,INDEX('COLREGS Decomposition'!$B$3:$H$247,$B17,6),"")</f>
        <v>In construing and complying with these Rules due regard shall be had to all dangers of navigation and collision and to any special circumstances, including the limitations of the vessels involved, which may make a departure from these Rules necessary to avoid immediate danger.</v>
      </c>
      <c r="AX17" s="68" t="str" cm="1">
        <f t="array" ref="AX17">IF($AP17=1,IF(INDEX('COLREGS Decomposition'!$B$3:$H$247,$B17,7)=0,"",INDEX('COLREGS Decomposition'!$B$3:$H$247,$B17,7)),"")</f>
        <v/>
      </c>
    </row>
    <row r="18" spans="2:50" x14ac:dyDescent="0.25">
      <c r="B18" s="49">
        <v>8</v>
      </c>
      <c r="C18" s="27"/>
      <c r="D18" s="49" t="str">
        <v>-</v>
      </c>
      <c r="E18" s="49">
        <f t="shared" si="4"/>
        <v>1</v>
      </c>
      <c r="F18" s="49">
        <f t="shared" si="6"/>
        <v>0</v>
      </c>
      <c r="G18" s="27"/>
      <c r="H18" s="27"/>
      <c r="I18" s="27"/>
      <c r="J18" s="27"/>
      <c r="K18" s="27"/>
      <c r="L18" s="27"/>
      <c r="N18" s="49" t="str">
        <v>-</v>
      </c>
      <c r="O18" s="49">
        <f t="shared" si="5"/>
        <v>1</v>
      </c>
      <c r="P18" s="49">
        <f>IF(AND(O18=$N$7,N18='Scenario Definition'!$H$11),1,0)</f>
        <v>0</v>
      </c>
      <c r="Q18" s="27"/>
      <c r="R18" s="27"/>
      <c r="S18" s="27"/>
      <c r="U18" s="49" t="str">
        <v>-</v>
      </c>
      <c r="V18" s="49">
        <f t="shared" si="7"/>
        <v>1</v>
      </c>
      <c r="W18" s="49">
        <f t="shared" si="8"/>
        <v>0</v>
      </c>
      <c r="Y18" s="49" t="str">
        <v>-</v>
      </c>
      <c r="Z18" s="49">
        <f t="shared" si="9"/>
        <v>1</v>
      </c>
      <c r="AA18" s="49">
        <f t="shared" si="10"/>
        <v>0</v>
      </c>
      <c r="AB18" s="28"/>
      <c r="AC18" s="49" t="str">
        <v>-</v>
      </c>
      <c r="AD18" s="49">
        <f t="shared" si="11"/>
        <v>1</v>
      </c>
      <c r="AE18" s="49">
        <f t="shared" si="12"/>
        <v>0</v>
      </c>
      <c r="AG18" s="49" t="str">
        <v>-</v>
      </c>
      <c r="AH18" s="49">
        <f t="shared" si="13"/>
        <v>1</v>
      </c>
      <c r="AI18" s="49">
        <f t="shared" si="17"/>
        <v>0</v>
      </c>
      <c r="AJ18" s="27"/>
      <c r="AK18" s="27"/>
      <c r="AL18" s="27"/>
      <c r="AM18" s="27"/>
      <c r="AO18" s="68">
        <f t="shared" si="14"/>
        <v>1</v>
      </c>
      <c r="AP18" s="68">
        <f t="shared" si="15"/>
        <v>1</v>
      </c>
      <c r="AQ18" s="68">
        <f t="shared" si="16"/>
        <v>0</v>
      </c>
      <c r="AR18" s="68" t="str" cm="1">
        <f t="array" ref="AR18">IF($AP18=1,INDEX('COLREGS Decomposition'!$B$3:$H$247,$B18,1),"")</f>
        <v>PART A - GENERAL</v>
      </c>
      <c r="AS18" s="68" t="str" cm="1">
        <f t="array" ref="AS18">IF($AP18=1,INDEX('COLREGS Decomposition'!$B$3:$H$247,$B18,2),"")</f>
        <v>-</v>
      </c>
      <c r="AT18" s="68" t="str" cm="1">
        <f t="array" ref="AT18">IF($AP18=1,INDEX('COLREGS Decomposition'!$B$3:$H$247,$B18,3),"")</f>
        <v>Rule 3 - General definitions</v>
      </c>
      <c r="AU18" s="68" t="str" cm="1">
        <f t="array" ref="AU18">IF($AP18=1,INDEX('COLREGS Decomposition'!$B$3:$H$247,$B18,4),"")</f>
        <v>-</v>
      </c>
      <c r="AV18" s="68" t="str" cm="1">
        <f t="array" ref="AV18">IF($AP18=1,INDEX('COLREGS Decomposition'!$B$3:$H$2487,$B18,5),"")</f>
        <v>-</v>
      </c>
      <c r="AW18" s="68" t="str" cm="1">
        <f t="array" ref="AW18">IF($AP18=1,INDEX('COLREGS Decomposition'!$B$3:$H$247,$B18,6),"")</f>
        <v>For the purpose of these Rules, except where the context otherwise requires:</v>
      </c>
      <c r="AX18" s="68" t="str" cm="1">
        <f t="array" ref="AX18">IF($AP18=1,IF(INDEX('COLREGS Decomposition'!$B$3:$H$247,$B18,7)=0,"",INDEX('COLREGS Decomposition'!$B$3:$H$247,$B18,7)),"")</f>
        <v/>
      </c>
    </row>
    <row r="19" spans="2:50" x14ac:dyDescent="0.25">
      <c r="B19" s="49">
        <v>9</v>
      </c>
      <c r="C19" s="27"/>
      <c r="D19" s="49" t="str">
        <v>-</v>
      </c>
      <c r="E19" s="49">
        <f t="shared" si="4"/>
        <v>1</v>
      </c>
      <c r="F19" s="49">
        <f t="shared" si="6"/>
        <v>0</v>
      </c>
      <c r="G19" s="27"/>
      <c r="H19" s="27"/>
      <c r="I19" s="27"/>
      <c r="J19" s="27"/>
      <c r="K19" s="27"/>
      <c r="L19" s="27"/>
      <c r="N19" s="49" t="str">
        <v>-</v>
      </c>
      <c r="O19" s="49">
        <f t="shared" si="5"/>
        <v>1</v>
      </c>
      <c r="P19" s="49">
        <f>IF(AND(O19=$N$7,N19='Scenario Definition'!$H$11),1,0)</f>
        <v>0</v>
      </c>
      <c r="Q19" s="27"/>
      <c r="R19" s="27"/>
      <c r="S19" s="27"/>
      <c r="U19" s="49" t="str">
        <v>-</v>
      </c>
      <c r="V19" s="49">
        <f t="shared" si="7"/>
        <v>1</v>
      </c>
      <c r="W19" s="49">
        <f t="shared" si="8"/>
        <v>0</v>
      </c>
      <c r="Y19" s="49" t="str">
        <v>-</v>
      </c>
      <c r="Z19" s="49">
        <f t="shared" si="9"/>
        <v>1</v>
      </c>
      <c r="AA19" s="49">
        <f t="shared" si="10"/>
        <v>0</v>
      </c>
      <c r="AB19" s="28"/>
      <c r="AC19" s="49" t="str">
        <v>-</v>
      </c>
      <c r="AD19" s="49">
        <f t="shared" si="11"/>
        <v>1</v>
      </c>
      <c r="AE19" s="49">
        <f t="shared" si="12"/>
        <v>0</v>
      </c>
      <c r="AG19" s="49" t="str">
        <v>-</v>
      </c>
      <c r="AH19" s="49">
        <f t="shared" si="13"/>
        <v>1</v>
      </c>
      <c r="AI19" s="49">
        <f t="shared" si="17"/>
        <v>0</v>
      </c>
      <c r="AJ19" s="27"/>
      <c r="AK19" s="27"/>
      <c r="AL19" s="27"/>
      <c r="AM19" s="27"/>
      <c r="AO19" s="68">
        <f t="shared" si="14"/>
        <v>1</v>
      </c>
      <c r="AP19" s="68">
        <f t="shared" si="15"/>
        <v>1</v>
      </c>
      <c r="AQ19" s="68">
        <f t="shared" si="16"/>
        <v>0</v>
      </c>
      <c r="AR19" s="68" t="str" cm="1">
        <f t="array" ref="AR19">IF($AP19=1,INDEX('COLREGS Decomposition'!$B$3:$H$247,$B19,1),"")</f>
        <v>PART A - GENERAL</v>
      </c>
      <c r="AS19" s="68" t="str" cm="1">
        <f t="array" ref="AS19">IF($AP19=1,INDEX('COLREGS Decomposition'!$B$3:$H$247,$B19,2),"")</f>
        <v>-</v>
      </c>
      <c r="AT19" s="68" t="str" cm="1">
        <f t="array" ref="AT19">IF($AP19=1,INDEX('COLREGS Decomposition'!$B$3:$H$247,$B19,3),"")</f>
        <v>Rule 3 - General definitions</v>
      </c>
      <c r="AU19" s="68" t="str" cm="1">
        <f t="array" ref="AU19">IF($AP19=1,INDEX('COLREGS Decomposition'!$B$3:$H$247,$B19,4),"")</f>
        <v>a</v>
      </c>
      <c r="AV19" s="68" t="str" cm="1">
        <f t="array" ref="AV19">IF($AP19=1,INDEX('COLREGS Decomposition'!$B$3:$H$2487,$B19,5),"")</f>
        <v>-</v>
      </c>
      <c r="AW19" s="68" t="str" cm="1">
        <f t="array" ref="AW19">IF($AP19=1,INDEX('COLREGS Decomposition'!$B$3:$H$247,$B19,6),"")</f>
        <v>The word “vessel” includes every description of water craft, including non-displacement craft, WIG craft and seaplanes, used or capable of being used as a means of transportation on water.</v>
      </c>
      <c r="AX19" s="68" t="str" cm="1">
        <f t="array" ref="AX19">IF($AP19=1,IF(INDEX('COLREGS Decomposition'!$B$3:$H$247,$B19,7)=0,"",INDEX('COLREGS Decomposition'!$B$3:$H$247,$B19,7)),"")</f>
        <v/>
      </c>
    </row>
    <row r="20" spans="2:50" x14ac:dyDescent="0.25">
      <c r="B20" s="49">
        <v>10</v>
      </c>
      <c r="C20" s="27"/>
      <c r="D20" s="49" t="str">
        <v>-</v>
      </c>
      <c r="E20" s="49">
        <f t="shared" si="4"/>
        <v>1</v>
      </c>
      <c r="F20" s="49">
        <f t="shared" si="6"/>
        <v>0</v>
      </c>
      <c r="G20" s="27"/>
      <c r="H20" s="27"/>
      <c r="I20" s="27"/>
      <c r="J20" s="27"/>
      <c r="K20" s="27"/>
      <c r="L20" s="27"/>
      <c r="N20" s="49" t="str">
        <v>-</v>
      </c>
      <c r="O20" s="49">
        <f t="shared" si="5"/>
        <v>1</v>
      </c>
      <c r="P20" s="49">
        <f>IF(AND(O20=$N$7,N20='Scenario Definition'!$H$11),1,0)</f>
        <v>0</v>
      </c>
      <c r="Q20" s="27"/>
      <c r="R20" s="27"/>
      <c r="S20" s="27"/>
      <c r="U20" s="49" t="str">
        <v>-</v>
      </c>
      <c r="V20" s="49">
        <f t="shared" si="7"/>
        <v>1</v>
      </c>
      <c r="W20" s="49">
        <f t="shared" si="8"/>
        <v>0</v>
      </c>
      <c r="Y20" s="49" t="str">
        <v>-</v>
      </c>
      <c r="Z20" s="49">
        <f t="shared" si="9"/>
        <v>1</v>
      </c>
      <c r="AA20" s="49">
        <f t="shared" si="10"/>
        <v>0</v>
      </c>
      <c r="AB20" s="28"/>
      <c r="AC20" s="49" t="str">
        <v>-</v>
      </c>
      <c r="AD20" s="49">
        <f t="shared" si="11"/>
        <v>1</v>
      </c>
      <c r="AE20" s="49">
        <f t="shared" si="12"/>
        <v>0</v>
      </c>
      <c r="AG20" s="49" t="str">
        <v>-</v>
      </c>
      <c r="AH20" s="49">
        <f t="shared" si="13"/>
        <v>1</v>
      </c>
      <c r="AI20" s="49">
        <f t="shared" si="17"/>
        <v>0</v>
      </c>
      <c r="AJ20" s="27"/>
      <c r="AK20" s="27"/>
      <c r="AL20" s="27"/>
      <c r="AM20" s="27"/>
      <c r="AO20" s="68">
        <f t="shared" si="14"/>
        <v>1</v>
      </c>
      <c r="AP20" s="68">
        <f t="shared" si="15"/>
        <v>1</v>
      </c>
      <c r="AQ20" s="68">
        <f t="shared" si="16"/>
        <v>0</v>
      </c>
      <c r="AR20" s="68" t="str" cm="1">
        <f t="array" ref="AR20">IF($AP20=1,INDEX('COLREGS Decomposition'!$B$3:$H$247,$B20,1),"")</f>
        <v>PART A - GENERAL</v>
      </c>
      <c r="AS20" s="68" t="str" cm="1">
        <f t="array" ref="AS20">IF($AP20=1,INDEX('COLREGS Decomposition'!$B$3:$H$247,$B20,2),"")</f>
        <v>-</v>
      </c>
      <c r="AT20" s="68" t="str" cm="1">
        <f t="array" ref="AT20">IF($AP20=1,INDEX('COLREGS Decomposition'!$B$3:$H$247,$B20,3),"")</f>
        <v>Rule 3 - General definitions</v>
      </c>
      <c r="AU20" s="68" t="str" cm="1">
        <f t="array" ref="AU20">IF($AP20=1,INDEX('COLREGS Decomposition'!$B$3:$H$247,$B20,4),"")</f>
        <v>b</v>
      </c>
      <c r="AV20" s="68" t="str" cm="1">
        <f t="array" ref="AV20">IF($AP20=1,INDEX('COLREGS Decomposition'!$B$3:$H$2487,$B20,5),"")</f>
        <v>-</v>
      </c>
      <c r="AW20" s="68" t="str" cm="1">
        <f t="array" ref="AW20">IF($AP20=1,INDEX('COLREGS Decomposition'!$B$3:$H$247,$B20,6),"")</f>
        <v>The term “power-driven vessel” means any vessel propelled by machinery.</v>
      </c>
      <c r="AX20" s="68" t="str" cm="1">
        <f t="array" ref="AX20">IF($AP20=1,IF(INDEX('COLREGS Decomposition'!$B$3:$H$247,$B20,7)=0,"",INDEX('COLREGS Decomposition'!$B$3:$H$247,$B20,7)),"")</f>
        <v/>
      </c>
    </row>
    <row r="21" spans="2:50" x14ac:dyDescent="0.25">
      <c r="B21" s="49">
        <v>11</v>
      </c>
      <c r="C21" s="27"/>
      <c r="D21" s="49" t="str">
        <v>-</v>
      </c>
      <c r="E21" s="49">
        <f t="shared" si="4"/>
        <v>1</v>
      </c>
      <c r="F21" s="49">
        <f t="shared" si="6"/>
        <v>0</v>
      </c>
      <c r="G21" s="27"/>
      <c r="H21" s="27"/>
      <c r="I21" s="27"/>
      <c r="J21" s="27"/>
      <c r="K21" s="27"/>
      <c r="L21" s="27"/>
      <c r="N21" s="49" t="str">
        <v>-</v>
      </c>
      <c r="O21" s="49">
        <f t="shared" si="5"/>
        <v>1</v>
      </c>
      <c r="P21" s="49">
        <f>IF(AND(O21=$N$7,N21='Scenario Definition'!$H$11),1,0)</f>
        <v>0</v>
      </c>
      <c r="Q21" s="27"/>
      <c r="R21" s="27"/>
      <c r="S21" s="27"/>
      <c r="U21" s="49" t="str">
        <v>-</v>
      </c>
      <c r="V21" s="49">
        <f t="shared" si="7"/>
        <v>1</v>
      </c>
      <c r="W21" s="49">
        <f t="shared" si="8"/>
        <v>0</v>
      </c>
      <c r="Y21" s="49" t="str">
        <v>-</v>
      </c>
      <c r="Z21" s="49">
        <f t="shared" si="9"/>
        <v>1</v>
      </c>
      <c r="AA21" s="49">
        <f t="shared" si="10"/>
        <v>0</v>
      </c>
      <c r="AB21" s="28"/>
      <c r="AC21" s="49" t="str">
        <v>-</v>
      </c>
      <c r="AD21" s="49">
        <f t="shared" si="11"/>
        <v>1</v>
      </c>
      <c r="AE21" s="49">
        <f t="shared" si="12"/>
        <v>0</v>
      </c>
      <c r="AG21" s="49" t="str">
        <v>-</v>
      </c>
      <c r="AH21" s="49">
        <f t="shared" si="13"/>
        <v>1</v>
      </c>
      <c r="AI21" s="49">
        <f t="shared" si="17"/>
        <v>0</v>
      </c>
      <c r="AJ21" s="27"/>
      <c r="AK21" s="27"/>
      <c r="AL21" s="27"/>
      <c r="AM21" s="27"/>
      <c r="AO21" s="68">
        <f t="shared" si="14"/>
        <v>1</v>
      </c>
      <c r="AP21" s="68">
        <f t="shared" si="15"/>
        <v>1</v>
      </c>
      <c r="AQ21" s="68">
        <f t="shared" si="16"/>
        <v>0</v>
      </c>
      <c r="AR21" s="68" t="str" cm="1">
        <f t="array" ref="AR21">IF($AP21=1,INDEX('COLREGS Decomposition'!$B$3:$H$247,$B21,1),"")</f>
        <v>PART A - GENERAL</v>
      </c>
      <c r="AS21" s="68" t="str" cm="1">
        <f t="array" ref="AS21">IF($AP21=1,INDEX('COLREGS Decomposition'!$B$3:$H$247,$B21,2),"")</f>
        <v>-</v>
      </c>
      <c r="AT21" s="68" t="str" cm="1">
        <f t="array" ref="AT21">IF($AP21=1,INDEX('COLREGS Decomposition'!$B$3:$H$247,$B21,3),"")</f>
        <v>Rule 3 - General definitions</v>
      </c>
      <c r="AU21" s="68" t="str" cm="1">
        <f t="array" ref="AU21">IF($AP21=1,INDEX('COLREGS Decomposition'!$B$3:$H$247,$B21,4),"")</f>
        <v>c</v>
      </c>
      <c r="AV21" s="68" t="str" cm="1">
        <f t="array" ref="AV21">IF($AP21=1,INDEX('COLREGS Decomposition'!$B$3:$H$2487,$B21,5),"")</f>
        <v>-</v>
      </c>
      <c r="AW21" s="68" t="str" cm="1">
        <f t="array" ref="AW21">IF($AP21=1,INDEX('COLREGS Decomposition'!$B$3:$H$247,$B21,6),"")</f>
        <v>The term “sailing vessel” means any vessel under sail provided that propelling machinery, if fitted, is not being used.</v>
      </c>
      <c r="AX21" s="68" t="str" cm="1">
        <f t="array" ref="AX21">IF($AP21=1,IF(INDEX('COLREGS Decomposition'!$B$3:$H$247,$B21,7)=0,"",INDEX('COLREGS Decomposition'!$B$3:$H$247,$B21,7)),"")</f>
        <v/>
      </c>
    </row>
    <row r="22" spans="2:50" x14ac:dyDescent="0.25">
      <c r="B22" s="49">
        <v>12</v>
      </c>
      <c r="C22" s="27"/>
      <c r="D22" s="49" t="str">
        <v>-</v>
      </c>
      <c r="E22" s="49">
        <f t="shared" si="4"/>
        <v>1</v>
      </c>
      <c r="F22" s="49">
        <f t="shared" si="6"/>
        <v>0</v>
      </c>
      <c r="G22" s="27"/>
      <c r="H22" s="27"/>
      <c r="I22" s="27"/>
      <c r="J22" s="27"/>
      <c r="K22" s="27"/>
      <c r="L22" s="27"/>
      <c r="N22" s="49" t="str">
        <v>-</v>
      </c>
      <c r="O22" s="49">
        <f t="shared" si="5"/>
        <v>1</v>
      </c>
      <c r="P22" s="49">
        <f>IF(AND(O22=$N$7,N22='Scenario Definition'!$H$11),1,0)</f>
        <v>0</v>
      </c>
      <c r="Q22" s="27"/>
      <c r="R22" s="27"/>
      <c r="S22" s="27"/>
      <c r="U22" s="49" t="str">
        <v>-</v>
      </c>
      <c r="V22" s="49">
        <f t="shared" si="7"/>
        <v>1</v>
      </c>
      <c r="W22" s="49">
        <f t="shared" si="8"/>
        <v>0</v>
      </c>
      <c r="Y22" s="49" t="str">
        <v>-</v>
      </c>
      <c r="Z22" s="49">
        <f t="shared" si="9"/>
        <v>1</v>
      </c>
      <c r="AA22" s="49">
        <f t="shared" si="10"/>
        <v>0</v>
      </c>
      <c r="AB22" s="28"/>
      <c r="AC22" s="49" t="str">
        <v>-</v>
      </c>
      <c r="AD22" s="49">
        <f t="shared" si="11"/>
        <v>1</v>
      </c>
      <c r="AE22" s="49">
        <f t="shared" si="12"/>
        <v>0</v>
      </c>
      <c r="AG22" s="49" t="str">
        <v>-</v>
      </c>
      <c r="AH22" s="49">
        <f t="shared" si="13"/>
        <v>1</v>
      </c>
      <c r="AI22" s="49">
        <f t="shared" si="17"/>
        <v>0</v>
      </c>
      <c r="AJ22" s="27"/>
      <c r="AK22" s="27"/>
      <c r="AL22" s="27"/>
      <c r="AM22" s="27"/>
      <c r="AO22" s="68">
        <f t="shared" si="14"/>
        <v>1</v>
      </c>
      <c r="AP22" s="68">
        <f t="shared" si="15"/>
        <v>1</v>
      </c>
      <c r="AQ22" s="68">
        <f t="shared" si="16"/>
        <v>0</v>
      </c>
      <c r="AR22" s="68" t="str" cm="1">
        <f t="array" ref="AR22">IF($AP22=1,INDEX('COLREGS Decomposition'!$B$3:$H$247,$B22,1),"")</f>
        <v>PART A - GENERAL</v>
      </c>
      <c r="AS22" s="68" t="str" cm="1">
        <f t="array" ref="AS22">IF($AP22=1,INDEX('COLREGS Decomposition'!$B$3:$H$247,$B22,2),"")</f>
        <v>-</v>
      </c>
      <c r="AT22" s="68" t="str" cm="1">
        <f t="array" ref="AT22">IF($AP22=1,INDEX('COLREGS Decomposition'!$B$3:$H$247,$B22,3),"")</f>
        <v>Rule 3 - General definitions</v>
      </c>
      <c r="AU22" s="68" t="str" cm="1">
        <f t="array" ref="AU22">IF($AP22=1,INDEX('COLREGS Decomposition'!$B$3:$H$247,$B22,4),"")</f>
        <v>d</v>
      </c>
      <c r="AV22" s="68" t="str" cm="1">
        <f t="array" ref="AV22">IF($AP22=1,INDEX('COLREGS Decomposition'!$B$3:$H$2487,$B22,5),"")</f>
        <v>-</v>
      </c>
      <c r="AW22" s="68" t="str" cm="1">
        <f t="array" ref="AW22">IF($AP22=1,INDEX('COLREGS Decomposition'!$B$3:$H$247,$B22,6),"")</f>
        <v>The term “vessel engaged in fishing” means any vessel fishing with nets, lines, trawls or other fishing apparatus which restrict manoeuvrability, but does not include a vessel fishing with trolling lines or other fishing apparatus which do not restrict manoeuvrability.</v>
      </c>
      <c r="AX22" s="68" t="str" cm="1">
        <f t="array" ref="AX22">IF($AP22=1,IF(INDEX('COLREGS Decomposition'!$B$3:$H$247,$B22,7)=0,"",INDEX('COLREGS Decomposition'!$B$3:$H$247,$B22,7)),"")</f>
        <v/>
      </c>
    </row>
    <row r="23" spans="2:50" x14ac:dyDescent="0.25">
      <c r="B23" s="49">
        <v>13</v>
      </c>
      <c r="C23" s="27"/>
      <c r="D23" s="49" t="str">
        <v>-</v>
      </c>
      <c r="E23" s="49">
        <f t="shared" si="4"/>
        <v>1</v>
      </c>
      <c r="F23" s="49">
        <f t="shared" si="6"/>
        <v>0</v>
      </c>
      <c r="G23" s="27"/>
      <c r="H23" s="27"/>
      <c r="I23" s="27"/>
      <c r="J23" s="27"/>
      <c r="K23" s="27"/>
      <c r="L23" s="27"/>
      <c r="N23" s="49" t="str">
        <v>-</v>
      </c>
      <c r="O23" s="49">
        <f t="shared" si="5"/>
        <v>1</v>
      </c>
      <c r="P23" s="49">
        <f>IF(AND(O23=$N$7,N23='Scenario Definition'!$H$11),1,0)</f>
        <v>0</v>
      </c>
      <c r="Q23" s="27"/>
      <c r="R23" s="27"/>
      <c r="S23" s="27"/>
      <c r="U23" s="49" t="str">
        <v>-</v>
      </c>
      <c r="V23" s="49">
        <f t="shared" si="7"/>
        <v>1</v>
      </c>
      <c r="W23" s="49">
        <f t="shared" si="8"/>
        <v>0</v>
      </c>
      <c r="Y23" s="49" t="str">
        <v>-</v>
      </c>
      <c r="Z23" s="49">
        <f t="shared" si="9"/>
        <v>1</v>
      </c>
      <c r="AA23" s="49">
        <f t="shared" si="10"/>
        <v>0</v>
      </c>
      <c r="AB23" s="28"/>
      <c r="AC23" s="49" t="str">
        <v>-</v>
      </c>
      <c r="AD23" s="49">
        <f t="shared" si="11"/>
        <v>1</v>
      </c>
      <c r="AE23" s="49">
        <f t="shared" si="12"/>
        <v>0</v>
      </c>
      <c r="AG23" s="49" t="str">
        <v>-</v>
      </c>
      <c r="AH23" s="49">
        <f t="shared" si="13"/>
        <v>1</v>
      </c>
      <c r="AI23" s="49">
        <f t="shared" si="17"/>
        <v>0</v>
      </c>
      <c r="AJ23" s="27"/>
      <c r="AK23" s="27"/>
      <c r="AL23" s="27"/>
      <c r="AM23" s="27"/>
      <c r="AO23" s="68">
        <f t="shared" si="14"/>
        <v>1</v>
      </c>
      <c r="AP23" s="68">
        <f t="shared" si="15"/>
        <v>1</v>
      </c>
      <c r="AQ23" s="68">
        <f t="shared" si="16"/>
        <v>0</v>
      </c>
      <c r="AR23" s="68" t="str" cm="1">
        <f t="array" ref="AR23">IF($AP23=1,INDEX('COLREGS Decomposition'!$B$3:$H$247,$B23,1),"")</f>
        <v>PART A - GENERAL</v>
      </c>
      <c r="AS23" s="68" t="str" cm="1">
        <f t="array" ref="AS23">IF($AP23=1,INDEX('COLREGS Decomposition'!$B$3:$H$247,$B23,2),"")</f>
        <v>-</v>
      </c>
      <c r="AT23" s="68" t="str" cm="1">
        <f t="array" ref="AT23">IF($AP23=1,INDEX('COLREGS Decomposition'!$B$3:$H$247,$B23,3),"")</f>
        <v>Rule 3 - General definitions</v>
      </c>
      <c r="AU23" s="68" t="str" cm="1">
        <f t="array" ref="AU23">IF($AP23=1,INDEX('COLREGS Decomposition'!$B$3:$H$247,$B23,4),"")</f>
        <v>e</v>
      </c>
      <c r="AV23" s="68" t="str" cm="1">
        <f t="array" ref="AV23">IF($AP23=1,INDEX('COLREGS Decomposition'!$B$3:$H$2487,$B23,5),"")</f>
        <v>-</v>
      </c>
      <c r="AW23" s="68" t="str" cm="1">
        <f t="array" ref="AW23">IF($AP23=1,INDEX('COLREGS Decomposition'!$B$3:$H$247,$B23,6),"")</f>
        <v>The word “seaplane” includes any aircraft designed to manoeuvre on the water.</v>
      </c>
      <c r="AX23" s="68" t="str" cm="1">
        <f t="array" ref="AX23">IF($AP23=1,IF(INDEX('COLREGS Decomposition'!$B$3:$H$247,$B23,7)=0,"",INDEX('COLREGS Decomposition'!$B$3:$H$247,$B23,7)),"")</f>
        <v/>
      </c>
    </row>
    <row r="24" spans="2:50" x14ac:dyDescent="0.25">
      <c r="B24" s="49">
        <v>14</v>
      </c>
      <c r="C24" s="27"/>
      <c r="D24" s="49" t="str">
        <v>-</v>
      </c>
      <c r="E24" s="49">
        <f t="shared" si="4"/>
        <v>1</v>
      </c>
      <c r="F24" s="49">
        <f t="shared" si="6"/>
        <v>0</v>
      </c>
      <c r="G24" s="27"/>
      <c r="H24" s="27"/>
      <c r="I24" s="27"/>
      <c r="J24" s="27"/>
      <c r="K24" s="27"/>
      <c r="L24" s="27"/>
      <c r="N24" s="49" t="str">
        <v>-</v>
      </c>
      <c r="O24" s="49">
        <f t="shared" si="5"/>
        <v>1</v>
      </c>
      <c r="P24" s="49">
        <f>IF(AND(O24=$N$7,N24='Scenario Definition'!$H$11),1,0)</f>
        <v>0</v>
      </c>
      <c r="Q24" s="27"/>
      <c r="R24" s="27"/>
      <c r="S24" s="27"/>
      <c r="U24" s="49" t="str">
        <v>-</v>
      </c>
      <c r="V24" s="49">
        <f t="shared" si="7"/>
        <v>1</v>
      </c>
      <c r="W24" s="49">
        <f t="shared" si="8"/>
        <v>0</v>
      </c>
      <c r="Y24" s="49" t="str">
        <v>-</v>
      </c>
      <c r="Z24" s="49">
        <f t="shared" si="9"/>
        <v>1</v>
      </c>
      <c r="AA24" s="49">
        <f t="shared" si="10"/>
        <v>0</v>
      </c>
      <c r="AB24" s="28"/>
      <c r="AC24" s="49" t="str">
        <v>-</v>
      </c>
      <c r="AD24" s="49">
        <f t="shared" si="11"/>
        <v>1</v>
      </c>
      <c r="AE24" s="49">
        <f t="shared" si="12"/>
        <v>0</v>
      </c>
      <c r="AG24" s="49" t="str">
        <v>-</v>
      </c>
      <c r="AH24" s="49">
        <f t="shared" si="13"/>
        <v>1</v>
      </c>
      <c r="AI24" s="49">
        <f t="shared" si="17"/>
        <v>0</v>
      </c>
      <c r="AJ24" s="27"/>
      <c r="AK24" s="27"/>
      <c r="AL24" s="27"/>
      <c r="AM24" s="27"/>
      <c r="AO24" s="68">
        <f t="shared" si="14"/>
        <v>1</v>
      </c>
      <c r="AP24" s="68">
        <f t="shared" si="15"/>
        <v>1</v>
      </c>
      <c r="AQ24" s="68">
        <f t="shared" si="16"/>
        <v>0</v>
      </c>
      <c r="AR24" s="68" t="str" cm="1">
        <f t="array" ref="AR24">IF($AP24=1,INDEX('COLREGS Decomposition'!$B$3:$H$247,$B24,1),"")</f>
        <v>PART A - GENERAL</v>
      </c>
      <c r="AS24" s="68" t="str" cm="1">
        <f t="array" ref="AS24">IF($AP24=1,INDEX('COLREGS Decomposition'!$B$3:$H$247,$B24,2),"")</f>
        <v>-</v>
      </c>
      <c r="AT24" s="68" t="str" cm="1">
        <f t="array" ref="AT24">IF($AP24=1,INDEX('COLREGS Decomposition'!$B$3:$H$247,$B24,3),"")</f>
        <v>Rule 3 - General definitions</v>
      </c>
      <c r="AU24" s="68" t="str" cm="1">
        <f t="array" ref="AU24">IF($AP24=1,INDEX('COLREGS Decomposition'!$B$3:$H$247,$B24,4),"")</f>
        <v>f</v>
      </c>
      <c r="AV24" s="68" t="str" cm="1">
        <f t="array" ref="AV24">IF($AP24=1,INDEX('COLREGS Decomposition'!$B$3:$H$2487,$B24,5),"")</f>
        <v>-</v>
      </c>
      <c r="AW24" s="68" t="str" cm="1">
        <f t="array" ref="AW24">IF($AP24=1,INDEX('COLREGS Decomposition'!$B$3:$H$247,$B24,6),"")</f>
        <v>The term “vessel not under command” means a vessel which through some exceptional circumstance is unable to manoeuvre as required by these Rules and is therefore unable to keep out of the way of another vessel.</v>
      </c>
      <c r="AX24" s="68" t="str" cm="1">
        <f t="array" ref="AX24">IF($AP24=1,IF(INDEX('COLREGS Decomposition'!$B$3:$H$247,$B24,7)=0,"",INDEX('COLREGS Decomposition'!$B$3:$H$247,$B24,7)),"")</f>
        <v/>
      </c>
    </row>
    <row r="25" spans="2:50" x14ac:dyDescent="0.25">
      <c r="B25" s="49">
        <v>15</v>
      </c>
      <c r="C25" s="27"/>
      <c r="D25" s="49" t="str">
        <v>-</v>
      </c>
      <c r="E25" s="49">
        <f t="shared" si="4"/>
        <v>1</v>
      </c>
      <c r="F25" s="49">
        <f t="shared" si="6"/>
        <v>0</v>
      </c>
      <c r="G25" s="27"/>
      <c r="H25" s="27"/>
      <c r="I25" s="27"/>
      <c r="J25" s="27"/>
      <c r="K25" s="27"/>
      <c r="L25" s="27"/>
      <c r="N25" s="49" t="str">
        <v>-</v>
      </c>
      <c r="O25" s="49">
        <f t="shared" si="5"/>
        <v>1</v>
      </c>
      <c r="P25" s="49">
        <f>IF(AND(O25=$N$7,N25='Scenario Definition'!$H$11),1,0)</f>
        <v>0</v>
      </c>
      <c r="Q25" s="27"/>
      <c r="R25" s="27"/>
      <c r="S25" s="27"/>
      <c r="U25" s="49" t="str">
        <v>-</v>
      </c>
      <c r="V25" s="49">
        <f t="shared" si="7"/>
        <v>1</v>
      </c>
      <c r="W25" s="49">
        <f t="shared" si="8"/>
        <v>0</v>
      </c>
      <c r="Y25" s="49" t="str">
        <v>-</v>
      </c>
      <c r="Z25" s="49">
        <f t="shared" si="9"/>
        <v>1</v>
      </c>
      <c r="AA25" s="49">
        <f t="shared" si="10"/>
        <v>0</v>
      </c>
      <c r="AB25" s="28"/>
      <c r="AC25" s="49" t="str">
        <v>-</v>
      </c>
      <c r="AD25" s="49">
        <f t="shared" si="11"/>
        <v>1</v>
      </c>
      <c r="AE25" s="49">
        <f t="shared" si="12"/>
        <v>0</v>
      </c>
      <c r="AG25" s="49" t="str">
        <v>-</v>
      </c>
      <c r="AH25" s="49">
        <f t="shared" si="13"/>
        <v>1</v>
      </c>
      <c r="AI25" s="49">
        <f t="shared" si="17"/>
        <v>0</v>
      </c>
      <c r="AJ25" s="27"/>
      <c r="AK25" s="27"/>
      <c r="AL25" s="27"/>
      <c r="AM25" s="27"/>
      <c r="AO25" s="68">
        <f t="shared" si="14"/>
        <v>1</v>
      </c>
      <c r="AP25" s="68">
        <f t="shared" si="15"/>
        <v>1</v>
      </c>
      <c r="AQ25" s="68">
        <f t="shared" si="16"/>
        <v>0</v>
      </c>
      <c r="AR25" s="68" t="str" cm="1">
        <f t="array" ref="AR25">IF($AP25=1,INDEX('COLREGS Decomposition'!$B$3:$H$247,$B25,1),"")</f>
        <v>PART A - GENERAL</v>
      </c>
      <c r="AS25" s="68" t="str" cm="1">
        <f t="array" ref="AS25">IF($AP25=1,INDEX('COLREGS Decomposition'!$B$3:$H$247,$B25,2),"")</f>
        <v>-</v>
      </c>
      <c r="AT25" s="68" t="str" cm="1">
        <f t="array" ref="AT25">IF($AP25=1,INDEX('COLREGS Decomposition'!$B$3:$H$247,$B25,3),"")</f>
        <v>Rule 3 - General definitions</v>
      </c>
      <c r="AU25" s="68" t="str" cm="1">
        <f t="array" ref="AU25">IF($AP25=1,INDEX('COLREGS Decomposition'!$B$3:$H$247,$B25,4),"")</f>
        <v>g</v>
      </c>
      <c r="AV25" s="68" t="str" cm="1">
        <f t="array" ref="AV25">IF($AP25=1,INDEX('COLREGS Decomposition'!$B$3:$H$2487,$B25,5),"")</f>
        <v>-</v>
      </c>
      <c r="AW25" s="68" t="str" cm="1">
        <f t="array" ref="AW25">IF($AP25=1,INDEX('COLREGS Decomposition'!$B$3:$H$247,$B25,6),"")</f>
        <v>The term “vessel restricted in her ability to manoeuvre” means a vessel which from the nature of her work is restricted in her ability to manoeuvre as required by these Rules and is therefore unable to keep out of the way of another vessel. The term “vessels restricted in their ability to manoeuvre” shall include but not be limited to:
(i) a vessel engaged in laying, servicing or picking up a navigation mark, submarine cable or pipeline;
(ii) a vessel engaged in dredging, surveying or underwater operations;
(iii) a vessel engaged in replenishment or transferring persons, provisions or cargo while underway;
(iv) a vessel engaged in the launching or recovery of aircraft;
(v) a vessel engaged in mine clearance operations;
(vi) a vessel engaged in a towing operation such as severely restricts the towing vessel and her tow in their ability to deviate from their course.</v>
      </c>
      <c r="AX25" s="68" t="str" cm="1">
        <f t="array" ref="AX25">IF($AP25=1,IF(INDEX('COLREGS Decomposition'!$B$3:$H$247,$B25,7)=0,"",INDEX('COLREGS Decomposition'!$B$3:$H$247,$B25,7)),"")</f>
        <v/>
      </c>
    </row>
    <row r="26" spans="2:50" x14ac:dyDescent="0.25">
      <c r="B26" s="49">
        <v>16</v>
      </c>
      <c r="C26" s="27"/>
      <c r="D26" s="49" t="str">
        <v>-</v>
      </c>
      <c r="E26" s="49">
        <f t="shared" si="4"/>
        <v>1</v>
      </c>
      <c r="F26" s="49">
        <f t="shared" si="6"/>
        <v>0</v>
      </c>
      <c r="G26" s="27"/>
      <c r="H26" s="27"/>
      <c r="I26" s="27"/>
      <c r="J26" s="27"/>
      <c r="K26" s="27"/>
      <c r="L26" s="27"/>
      <c r="N26" s="49" t="str">
        <v>-</v>
      </c>
      <c r="O26" s="49">
        <f t="shared" si="5"/>
        <v>1</v>
      </c>
      <c r="P26" s="49">
        <f>IF(AND(O26=$N$7,N26='Scenario Definition'!$H$11),1,0)</f>
        <v>0</v>
      </c>
      <c r="Q26" s="27"/>
      <c r="R26" s="27"/>
      <c r="S26" s="27"/>
      <c r="U26" s="49" t="str">
        <v>-</v>
      </c>
      <c r="V26" s="49">
        <f t="shared" si="7"/>
        <v>1</v>
      </c>
      <c r="W26" s="49">
        <f t="shared" si="8"/>
        <v>0</v>
      </c>
      <c r="Y26" s="49" t="str">
        <v>-</v>
      </c>
      <c r="Z26" s="49">
        <f t="shared" si="9"/>
        <v>1</v>
      </c>
      <c r="AA26" s="49">
        <f t="shared" si="10"/>
        <v>0</v>
      </c>
      <c r="AB26" s="28"/>
      <c r="AC26" s="49" t="str">
        <v>-</v>
      </c>
      <c r="AD26" s="49">
        <f t="shared" si="11"/>
        <v>1</v>
      </c>
      <c r="AE26" s="49">
        <f t="shared" si="12"/>
        <v>0</v>
      </c>
      <c r="AG26" s="49" t="str">
        <v>-</v>
      </c>
      <c r="AH26" s="49">
        <f t="shared" si="13"/>
        <v>1</v>
      </c>
      <c r="AI26" s="49">
        <f t="shared" si="17"/>
        <v>0</v>
      </c>
      <c r="AJ26" s="27"/>
      <c r="AK26" s="27"/>
      <c r="AL26" s="27"/>
      <c r="AM26" s="27"/>
      <c r="AO26" s="68">
        <f t="shared" si="14"/>
        <v>1</v>
      </c>
      <c r="AP26" s="68">
        <f t="shared" si="15"/>
        <v>1</v>
      </c>
      <c r="AQ26" s="68">
        <f t="shared" si="16"/>
        <v>0</v>
      </c>
      <c r="AR26" s="68" t="str" cm="1">
        <f t="array" ref="AR26">IF($AP26=1,INDEX('COLREGS Decomposition'!$B$3:$H$247,$B26,1),"")</f>
        <v>PART A - GENERAL</v>
      </c>
      <c r="AS26" s="68" t="str" cm="1">
        <f t="array" ref="AS26">IF($AP26=1,INDEX('COLREGS Decomposition'!$B$3:$H$247,$B26,2),"")</f>
        <v>-</v>
      </c>
      <c r="AT26" s="68" t="str" cm="1">
        <f t="array" ref="AT26">IF($AP26=1,INDEX('COLREGS Decomposition'!$B$3:$H$247,$B26,3),"")</f>
        <v>Rule 3 - General definitions</v>
      </c>
      <c r="AU26" s="68" t="str" cm="1">
        <f t="array" ref="AU26">IF($AP26=1,INDEX('COLREGS Decomposition'!$B$3:$H$247,$B26,4),"")</f>
        <v>h</v>
      </c>
      <c r="AV26" s="68" t="str" cm="1">
        <f t="array" ref="AV26">IF($AP26=1,INDEX('COLREGS Decomposition'!$B$3:$H$2487,$B26,5),"")</f>
        <v>-</v>
      </c>
      <c r="AW26" s="68" t="str" cm="1">
        <f t="array" ref="AW26">IF($AP26=1,INDEX('COLREGS Decomposition'!$B$3:$H$247,$B26,6),"")</f>
        <v>The term “vessel constrained by her draught” means a power-driven vessel which, because of her draught in relation to the available depth and width of navigable water, is severely restricted in her ability to deviate from the course she is following.</v>
      </c>
      <c r="AX26" s="68" t="str" cm="1">
        <f t="array" ref="AX26">IF($AP26=1,IF(INDEX('COLREGS Decomposition'!$B$3:$H$247,$B26,7)=0,"",INDEX('COLREGS Decomposition'!$B$3:$H$247,$B26,7)),"")</f>
        <v/>
      </c>
    </row>
    <row r="27" spans="2:50" x14ac:dyDescent="0.25">
      <c r="B27" s="49">
        <v>17</v>
      </c>
      <c r="C27" s="27"/>
      <c r="D27" s="49" t="str">
        <v>-</v>
      </c>
      <c r="E27" s="49">
        <f t="shared" si="4"/>
        <v>1</v>
      </c>
      <c r="F27" s="49">
        <f t="shared" si="6"/>
        <v>0</v>
      </c>
      <c r="G27" s="27"/>
      <c r="H27" s="27"/>
      <c r="I27" s="27"/>
      <c r="J27" s="27"/>
      <c r="K27" s="27"/>
      <c r="L27" s="27"/>
      <c r="N27" s="49" t="str">
        <v>-</v>
      </c>
      <c r="O27" s="49">
        <f t="shared" si="5"/>
        <v>1</v>
      </c>
      <c r="P27" s="49">
        <f>IF(AND(O27=$N$7,N27='Scenario Definition'!$H$11),1,0)</f>
        <v>0</v>
      </c>
      <c r="Q27" s="27"/>
      <c r="R27" s="27"/>
      <c r="S27" s="27"/>
      <c r="U27" s="49" t="str">
        <v>-</v>
      </c>
      <c r="V27" s="49">
        <f t="shared" si="7"/>
        <v>1</v>
      </c>
      <c r="W27" s="49">
        <f t="shared" si="8"/>
        <v>0</v>
      </c>
      <c r="Y27" s="49" t="str">
        <v>-</v>
      </c>
      <c r="Z27" s="49">
        <f t="shared" si="9"/>
        <v>1</v>
      </c>
      <c r="AA27" s="49">
        <f t="shared" si="10"/>
        <v>0</v>
      </c>
      <c r="AB27" s="28"/>
      <c r="AC27" s="49" t="str">
        <v>-</v>
      </c>
      <c r="AD27" s="49">
        <f t="shared" si="11"/>
        <v>1</v>
      </c>
      <c r="AE27" s="49">
        <f t="shared" si="12"/>
        <v>0</v>
      </c>
      <c r="AG27" s="49" t="str">
        <v>-</v>
      </c>
      <c r="AH27" s="49">
        <f t="shared" si="13"/>
        <v>1</v>
      </c>
      <c r="AI27" s="49">
        <f t="shared" si="17"/>
        <v>0</v>
      </c>
      <c r="AJ27" s="27"/>
      <c r="AK27" s="27"/>
      <c r="AL27" s="27"/>
      <c r="AM27" s="27"/>
      <c r="AO27" s="68">
        <f t="shared" si="14"/>
        <v>1</v>
      </c>
      <c r="AP27" s="68">
        <f t="shared" si="15"/>
        <v>1</v>
      </c>
      <c r="AQ27" s="68">
        <f t="shared" si="16"/>
        <v>0</v>
      </c>
      <c r="AR27" s="68" t="str" cm="1">
        <f t="array" ref="AR27">IF($AP27=1,INDEX('COLREGS Decomposition'!$B$3:$H$247,$B27,1),"")</f>
        <v>PART A - GENERAL</v>
      </c>
      <c r="AS27" s="68" t="str" cm="1">
        <f t="array" ref="AS27">IF($AP27=1,INDEX('COLREGS Decomposition'!$B$3:$H$247,$B27,2),"")</f>
        <v>-</v>
      </c>
      <c r="AT27" s="68" t="str" cm="1">
        <f t="array" ref="AT27">IF($AP27=1,INDEX('COLREGS Decomposition'!$B$3:$H$247,$B27,3),"")</f>
        <v>Rule 3 - General definitions</v>
      </c>
      <c r="AU27" s="68" t="str" cm="1">
        <f t="array" ref="AU27">IF($AP27=1,INDEX('COLREGS Decomposition'!$B$3:$H$247,$B27,4),"")</f>
        <v>i</v>
      </c>
      <c r="AV27" s="68" t="str" cm="1">
        <f t="array" ref="AV27">IF($AP27=1,INDEX('COLREGS Decomposition'!$B$3:$H$2487,$B27,5),"")</f>
        <v>-</v>
      </c>
      <c r="AW27" s="68" t="str" cm="1">
        <f t="array" ref="AW27">IF($AP27=1,INDEX('COLREGS Decomposition'!$B$3:$H$247,$B27,6),"")</f>
        <v>The word “underway” means that a vessel is not at anchor, or made fast to the shore, or aground.</v>
      </c>
      <c r="AX27" s="68" t="str" cm="1">
        <f t="array" ref="AX27">IF($AP27=1,IF(INDEX('COLREGS Decomposition'!$B$3:$H$247,$B27,7)=0,"",INDEX('COLREGS Decomposition'!$B$3:$H$247,$B27,7)),"")</f>
        <v/>
      </c>
    </row>
    <row r="28" spans="2:50" x14ac:dyDescent="0.25">
      <c r="B28" s="49">
        <v>18</v>
      </c>
      <c r="C28" s="27"/>
      <c r="D28" s="49" t="str">
        <v>-</v>
      </c>
      <c r="E28" s="49">
        <f t="shared" si="4"/>
        <v>1</v>
      </c>
      <c r="F28" s="49">
        <f t="shared" si="6"/>
        <v>0</v>
      </c>
      <c r="G28" s="27"/>
      <c r="H28" s="27"/>
      <c r="I28" s="27"/>
      <c r="J28" s="27"/>
      <c r="K28" s="27"/>
      <c r="L28" s="27"/>
      <c r="N28" s="49" t="str">
        <v>-</v>
      </c>
      <c r="O28" s="49">
        <f t="shared" si="5"/>
        <v>1</v>
      </c>
      <c r="P28" s="49">
        <f>IF(AND(O28=$N$7,N28='Scenario Definition'!$H$11),1,0)</f>
        <v>0</v>
      </c>
      <c r="Q28" s="27"/>
      <c r="R28" s="27"/>
      <c r="S28" s="27"/>
      <c r="U28" s="49" t="str">
        <v>-</v>
      </c>
      <c r="V28" s="49">
        <f t="shared" si="7"/>
        <v>1</v>
      </c>
      <c r="W28" s="49">
        <f t="shared" si="8"/>
        <v>0</v>
      </c>
      <c r="Y28" s="49" t="str">
        <v>-</v>
      </c>
      <c r="Z28" s="49">
        <f t="shared" si="9"/>
        <v>1</v>
      </c>
      <c r="AA28" s="49">
        <f t="shared" si="10"/>
        <v>0</v>
      </c>
      <c r="AB28" s="28"/>
      <c r="AC28" s="49" t="str">
        <v>-</v>
      </c>
      <c r="AD28" s="49">
        <f t="shared" si="11"/>
        <v>1</v>
      </c>
      <c r="AE28" s="49">
        <f t="shared" si="12"/>
        <v>0</v>
      </c>
      <c r="AG28" s="49" t="str">
        <v>-</v>
      </c>
      <c r="AH28" s="49">
        <f t="shared" si="13"/>
        <v>1</v>
      </c>
      <c r="AI28" s="49">
        <f t="shared" si="17"/>
        <v>0</v>
      </c>
      <c r="AJ28" s="27"/>
      <c r="AK28" s="27"/>
      <c r="AL28" s="27"/>
      <c r="AM28" s="27"/>
      <c r="AO28" s="68">
        <f t="shared" si="14"/>
        <v>1</v>
      </c>
      <c r="AP28" s="68">
        <f t="shared" si="15"/>
        <v>1</v>
      </c>
      <c r="AQ28" s="68">
        <f t="shared" si="16"/>
        <v>0</v>
      </c>
      <c r="AR28" s="68" t="str" cm="1">
        <f t="array" ref="AR28">IF($AP28=1,INDEX('COLREGS Decomposition'!$B$3:$H$247,$B28,1),"")</f>
        <v>PART A - GENERAL</v>
      </c>
      <c r="AS28" s="68" t="str" cm="1">
        <f t="array" ref="AS28">IF($AP28=1,INDEX('COLREGS Decomposition'!$B$3:$H$247,$B28,2),"")</f>
        <v>-</v>
      </c>
      <c r="AT28" s="68" t="str" cm="1">
        <f t="array" ref="AT28">IF($AP28=1,INDEX('COLREGS Decomposition'!$B$3:$H$247,$B28,3),"")</f>
        <v>Rule 3 - General definitions</v>
      </c>
      <c r="AU28" s="68" t="str" cm="1">
        <f t="array" ref="AU28">IF($AP28=1,INDEX('COLREGS Decomposition'!$B$3:$H$247,$B28,4),"")</f>
        <v>j</v>
      </c>
      <c r="AV28" s="68" t="str" cm="1">
        <f t="array" ref="AV28">IF($AP28=1,INDEX('COLREGS Decomposition'!$B$3:$H$2487,$B28,5),"")</f>
        <v>-</v>
      </c>
      <c r="AW28" s="68" t="str" cm="1">
        <f t="array" ref="AW28">IF($AP28=1,INDEX('COLREGS Decomposition'!$B$3:$H$247,$B28,6),"")</f>
        <v>The words “length” and “breadth” of a vessel mean her length overall and greatest breadth.</v>
      </c>
      <c r="AX28" s="68" t="str" cm="1">
        <f t="array" ref="AX28">IF($AP28=1,IF(INDEX('COLREGS Decomposition'!$B$3:$H$247,$B28,7)=0,"",INDEX('COLREGS Decomposition'!$B$3:$H$247,$B28,7)),"")</f>
        <v/>
      </c>
    </row>
    <row r="29" spans="2:50" x14ac:dyDescent="0.25">
      <c r="B29" s="49">
        <v>19</v>
      </c>
      <c r="C29" s="27"/>
      <c r="D29" s="49" t="str">
        <v>-</v>
      </c>
      <c r="E29" s="49">
        <f t="shared" si="4"/>
        <v>1</v>
      </c>
      <c r="F29" s="49">
        <f t="shared" si="6"/>
        <v>0</v>
      </c>
      <c r="G29" s="27"/>
      <c r="H29" s="27"/>
      <c r="I29" s="27"/>
      <c r="J29" s="27"/>
      <c r="K29" s="27"/>
      <c r="L29" s="27"/>
      <c r="N29" s="49" t="str">
        <v>-</v>
      </c>
      <c r="O29" s="49">
        <f t="shared" si="5"/>
        <v>1</v>
      </c>
      <c r="P29" s="49">
        <f>IF(AND(O29=$N$7,N29='Scenario Definition'!$H$11),1,0)</f>
        <v>0</v>
      </c>
      <c r="Q29" s="27"/>
      <c r="R29" s="27"/>
      <c r="S29" s="27"/>
      <c r="U29" s="49" t="str">
        <v>-</v>
      </c>
      <c r="V29" s="49">
        <f t="shared" si="7"/>
        <v>1</v>
      </c>
      <c r="W29" s="49">
        <f t="shared" si="8"/>
        <v>0</v>
      </c>
      <c r="Y29" s="49" t="str">
        <v>-</v>
      </c>
      <c r="Z29" s="49">
        <f t="shared" si="9"/>
        <v>1</v>
      </c>
      <c r="AA29" s="49">
        <f t="shared" si="10"/>
        <v>0</v>
      </c>
      <c r="AB29" s="28"/>
      <c r="AC29" s="49" t="str">
        <v>-</v>
      </c>
      <c r="AD29" s="49">
        <f t="shared" si="11"/>
        <v>1</v>
      </c>
      <c r="AE29" s="49">
        <f t="shared" si="12"/>
        <v>0</v>
      </c>
      <c r="AG29" s="49" t="str">
        <v>-</v>
      </c>
      <c r="AH29" s="49">
        <f t="shared" si="13"/>
        <v>1</v>
      </c>
      <c r="AI29" s="49">
        <f t="shared" si="17"/>
        <v>0</v>
      </c>
      <c r="AJ29" s="27"/>
      <c r="AK29" s="27"/>
      <c r="AL29" s="27"/>
      <c r="AM29" s="27"/>
      <c r="AO29" s="68">
        <f t="shared" si="14"/>
        <v>1</v>
      </c>
      <c r="AP29" s="68">
        <f t="shared" si="15"/>
        <v>1</v>
      </c>
      <c r="AQ29" s="68">
        <f t="shared" si="16"/>
        <v>0</v>
      </c>
      <c r="AR29" s="68" t="str" cm="1">
        <f t="array" ref="AR29">IF($AP29=1,INDEX('COLREGS Decomposition'!$B$3:$H$247,$B29,1),"")</f>
        <v>PART A - GENERAL</v>
      </c>
      <c r="AS29" s="68" t="str" cm="1">
        <f t="array" ref="AS29">IF($AP29=1,INDEX('COLREGS Decomposition'!$B$3:$H$247,$B29,2),"")</f>
        <v>-</v>
      </c>
      <c r="AT29" s="68" t="str" cm="1">
        <f t="array" ref="AT29">IF($AP29=1,INDEX('COLREGS Decomposition'!$B$3:$H$247,$B29,3),"")</f>
        <v>Rule 3 - General definitions</v>
      </c>
      <c r="AU29" s="68" t="str" cm="1">
        <f t="array" ref="AU29">IF($AP29=1,INDEX('COLREGS Decomposition'!$B$3:$H$247,$B29,4),"")</f>
        <v>k</v>
      </c>
      <c r="AV29" s="68" t="str" cm="1">
        <f t="array" ref="AV29">IF($AP29=1,INDEX('COLREGS Decomposition'!$B$3:$H$2487,$B29,5),"")</f>
        <v>-</v>
      </c>
      <c r="AW29" s="68" t="str" cm="1">
        <f t="array" ref="AW29">IF($AP29=1,INDEX('COLREGS Decomposition'!$B$3:$H$247,$B29,6),"")</f>
        <v>Vessels shall be deemed to be in sight of one another only when one can be observed visually from the other.</v>
      </c>
      <c r="AX29" s="68" t="str" cm="1">
        <f t="array" ref="AX29">IF($AP29=1,IF(INDEX('COLREGS Decomposition'!$B$3:$H$247,$B29,7)=0,"",INDEX('COLREGS Decomposition'!$B$3:$H$247,$B29,7)),"")</f>
        <v/>
      </c>
    </row>
    <row r="30" spans="2:50" x14ac:dyDescent="0.25">
      <c r="B30" s="49">
        <v>20</v>
      </c>
      <c r="C30" s="27"/>
      <c r="D30" s="49" t="str">
        <v>-</v>
      </c>
      <c r="E30" s="49">
        <f t="shared" si="4"/>
        <v>1</v>
      </c>
      <c r="F30" s="49">
        <f t="shared" si="6"/>
        <v>0</v>
      </c>
      <c r="G30" s="27"/>
      <c r="H30" s="27"/>
      <c r="I30" s="27"/>
      <c r="J30" s="27"/>
      <c r="K30" s="27"/>
      <c r="L30" s="27"/>
      <c r="N30" s="49" t="str">
        <v>-</v>
      </c>
      <c r="O30" s="49">
        <f t="shared" si="5"/>
        <v>1</v>
      </c>
      <c r="P30" s="49">
        <f>IF(AND(O30=$N$7,N30='Scenario Definition'!$H$11),1,0)</f>
        <v>0</v>
      </c>
      <c r="Q30" s="27"/>
      <c r="R30" s="27"/>
      <c r="S30" s="27"/>
      <c r="U30" s="49" t="str">
        <v>-</v>
      </c>
      <c r="V30" s="49">
        <f t="shared" si="7"/>
        <v>1</v>
      </c>
      <c r="W30" s="49">
        <f t="shared" si="8"/>
        <v>0</v>
      </c>
      <c r="Y30" s="49" t="str">
        <v>-</v>
      </c>
      <c r="Z30" s="49">
        <f t="shared" si="9"/>
        <v>1</v>
      </c>
      <c r="AA30" s="49">
        <f t="shared" si="10"/>
        <v>0</v>
      </c>
      <c r="AB30" s="28"/>
      <c r="AC30" s="49" t="str">
        <v>-</v>
      </c>
      <c r="AD30" s="49">
        <f t="shared" si="11"/>
        <v>1</v>
      </c>
      <c r="AE30" s="49">
        <f t="shared" si="12"/>
        <v>0</v>
      </c>
      <c r="AG30" s="49" t="str">
        <v>-</v>
      </c>
      <c r="AH30" s="49">
        <f t="shared" si="13"/>
        <v>1</v>
      </c>
      <c r="AI30" s="49">
        <f t="shared" si="17"/>
        <v>0</v>
      </c>
      <c r="AJ30" s="27"/>
      <c r="AK30" s="27"/>
      <c r="AL30" s="27"/>
      <c r="AM30" s="27"/>
      <c r="AO30" s="68">
        <f t="shared" si="14"/>
        <v>1</v>
      </c>
      <c r="AP30" s="68">
        <f t="shared" si="15"/>
        <v>1</v>
      </c>
      <c r="AQ30" s="68">
        <f>IF(AND(AP30=1,OR(F30=1,P30=1,W30=1,AA30=1,AE30=1,AI30=1)),1,0)</f>
        <v>0</v>
      </c>
      <c r="AR30" s="68" t="str" cm="1">
        <f t="array" ref="AR30">IF($AP30=1,INDEX('COLREGS Decomposition'!$B$3:$H$247,$B30,1),"")</f>
        <v>PART A - GENERAL</v>
      </c>
      <c r="AS30" s="68" t="str" cm="1">
        <f t="array" ref="AS30">IF($AP30=1,INDEX('COLREGS Decomposition'!$B$3:$H$247,$B30,2),"")</f>
        <v>-</v>
      </c>
      <c r="AT30" s="68" t="str" cm="1">
        <f t="array" ref="AT30">IF($AP30=1,INDEX('COLREGS Decomposition'!$B$3:$H$247,$B30,3),"")</f>
        <v>Rule 3 - General definitions</v>
      </c>
      <c r="AU30" s="68" t="str" cm="1">
        <f t="array" ref="AU30">IF($AP30=1,INDEX('COLREGS Decomposition'!$B$3:$H$247,$B30,4),"")</f>
        <v>l</v>
      </c>
      <c r="AV30" s="68" t="str" cm="1">
        <f t="array" ref="AV30">IF($AP30=1,INDEX('COLREGS Decomposition'!$B$3:$H$2487,$B30,5),"")</f>
        <v>-</v>
      </c>
      <c r="AW30" s="68" t="str" cm="1">
        <f t="array" ref="AW30">IF($AP30=1,INDEX('COLREGS Decomposition'!$B$3:$H$247,$B30,6),"")</f>
        <v>The term “restricted visibility” means any condition in which visibility is restricted by fog, mist, falling snow, heavy rainstorms, sandstorms or any other similar causes.</v>
      </c>
      <c r="AX30" s="68" t="str" cm="1">
        <f t="array" ref="AX30">IF($AP30=1,IF(INDEX('COLREGS Decomposition'!$B$3:$H$247,$B30,7)=0,"",INDEX('COLREGS Decomposition'!$B$3:$H$247,$B30,7)),"")</f>
        <v/>
      </c>
    </row>
    <row r="31" spans="2:50" x14ac:dyDescent="0.25">
      <c r="B31" s="49">
        <v>21</v>
      </c>
      <c r="C31" s="27"/>
      <c r="D31" s="49" t="str">
        <v>-</v>
      </c>
      <c r="E31" s="49">
        <f t="shared" si="4"/>
        <v>1</v>
      </c>
      <c r="F31" s="49">
        <f t="shared" si="6"/>
        <v>0</v>
      </c>
      <c r="G31" s="27"/>
      <c r="H31" s="27"/>
      <c r="I31" s="27"/>
      <c r="J31" s="27"/>
      <c r="K31" s="27"/>
      <c r="L31" s="27"/>
      <c r="N31" s="49" t="str">
        <v>-</v>
      </c>
      <c r="O31" s="49">
        <f t="shared" si="5"/>
        <v>1</v>
      </c>
      <c r="P31" s="49">
        <f>IF(AND(O31=$N$7,N31='Scenario Definition'!$H$11),1,0)</f>
        <v>0</v>
      </c>
      <c r="Q31" s="27"/>
      <c r="R31" s="27"/>
      <c r="S31" s="27"/>
      <c r="U31" s="49" t="str">
        <v>-</v>
      </c>
      <c r="V31" s="49">
        <f t="shared" si="7"/>
        <v>1</v>
      </c>
      <c r="W31" s="49">
        <f t="shared" si="8"/>
        <v>0</v>
      </c>
      <c r="Y31" s="49" t="str">
        <v>-</v>
      </c>
      <c r="Z31" s="49">
        <f t="shared" si="9"/>
        <v>1</v>
      </c>
      <c r="AA31" s="49">
        <f t="shared" si="10"/>
        <v>0</v>
      </c>
      <c r="AB31" s="28"/>
      <c r="AC31" s="49" t="str">
        <v>-</v>
      </c>
      <c r="AD31" s="49">
        <f t="shared" si="11"/>
        <v>1</v>
      </c>
      <c r="AE31" s="49">
        <f t="shared" si="12"/>
        <v>0</v>
      </c>
      <c r="AG31" s="49" t="str">
        <v>-</v>
      </c>
      <c r="AH31" s="49">
        <f t="shared" si="13"/>
        <v>1</v>
      </c>
      <c r="AI31" s="49">
        <f t="shared" si="17"/>
        <v>0</v>
      </c>
      <c r="AJ31" s="27"/>
      <c r="AK31" s="27"/>
      <c r="AL31" s="27"/>
      <c r="AM31" s="27"/>
      <c r="AO31" s="68">
        <f t="shared" si="14"/>
        <v>1</v>
      </c>
      <c r="AP31" s="68">
        <f t="shared" si="15"/>
        <v>1</v>
      </c>
      <c r="AQ31" s="68">
        <f t="shared" si="16"/>
        <v>0</v>
      </c>
      <c r="AR31" s="68" t="str" cm="1">
        <f t="array" ref="AR31">IF($AP31=1,INDEX('COLREGS Decomposition'!$B$3:$H$247,$B31,1),"")</f>
        <v>PART A - GENERAL</v>
      </c>
      <c r="AS31" s="68" t="str" cm="1">
        <f t="array" ref="AS31">IF($AP31=1,INDEX('COLREGS Decomposition'!$B$3:$H$247,$B31,2),"")</f>
        <v>-</v>
      </c>
      <c r="AT31" s="68" t="str" cm="1">
        <f t="array" ref="AT31">IF($AP31=1,INDEX('COLREGS Decomposition'!$B$3:$H$247,$B31,3),"")</f>
        <v>Rule 3 - General definitions</v>
      </c>
      <c r="AU31" s="68" t="str" cm="1">
        <f t="array" ref="AU31">IF($AP31=1,INDEX('COLREGS Decomposition'!$B$3:$H$247,$B31,4),"")</f>
        <v>m</v>
      </c>
      <c r="AV31" s="68" t="str" cm="1">
        <f t="array" ref="AV31">IF($AP31=1,INDEX('COLREGS Decomposition'!$B$3:$H$2487,$B31,5),"")</f>
        <v>-</v>
      </c>
      <c r="AW31" s="68" t="str" cm="1">
        <f t="array" ref="AW31">IF($AP31=1,INDEX('COLREGS Decomposition'!$B$3:$H$247,$B31,6),"")</f>
        <v>The term “Wing-in-Ground (WIG) craft” means a multimodal craft which, in its main operational mode, flies in close proximity to the surface by utilizing surface-effect action.</v>
      </c>
      <c r="AX31" s="68" t="str" cm="1">
        <f t="array" ref="AX31">IF($AP31=1,IF(INDEX('COLREGS Decomposition'!$B$3:$H$247,$B31,7)=0,"",INDEX('COLREGS Decomposition'!$B$3:$H$247,$B31,7)),"")</f>
        <v/>
      </c>
    </row>
    <row r="32" spans="2:50" x14ac:dyDescent="0.25">
      <c r="B32" s="49">
        <v>22</v>
      </c>
      <c r="C32" s="27"/>
      <c r="D32" s="49" t="str">
        <v>-</v>
      </c>
      <c r="E32" s="49">
        <f t="shared" si="4"/>
        <v>1</v>
      </c>
      <c r="F32" s="49">
        <f t="shared" si="6"/>
        <v>0</v>
      </c>
      <c r="G32" s="27"/>
      <c r="H32" s="27"/>
      <c r="I32" s="27"/>
      <c r="J32" s="27"/>
      <c r="K32" s="27"/>
      <c r="L32" s="27"/>
      <c r="N32" s="49" t="str">
        <v>-</v>
      </c>
      <c r="O32" s="49">
        <f t="shared" si="5"/>
        <v>1</v>
      </c>
      <c r="P32" s="49">
        <f>IF(AND(O32=$N$7,N32='Scenario Definition'!$H$11),1,0)</f>
        <v>0</v>
      </c>
      <c r="Q32" s="27"/>
      <c r="R32" s="27"/>
      <c r="S32" s="27"/>
      <c r="U32" s="49" t="str">
        <v>-</v>
      </c>
      <c r="V32" s="49">
        <f t="shared" si="7"/>
        <v>1</v>
      </c>
      <c r="W32" s="49">
        <f t="shared" si="8"/>
        <v>0</v>
      </c>
      <c r="Y32" s="49" t="str">
        <v>-</v>
      </c>
      <c r="Z32" s="49">
        <f t="shared" si="9"/>
        <v>1</v>
      </c>
      <c r="AA32" s="49">
        <f t="shared" si="10"/>
        <v>0</v>
      </c>
      <c r="AB32" s="28"/>
      <c r="AC32" s="49" t="str">
        <v>-</v>
      </c>
      <c r="AD32" s="49">
        <f t="shared" si="11"/>
        <v>1</v>
      </c>
      <c r="AE32" s="49">
        <f t="shared" si="12"/>
        <v>0</v>
      </c>
      <c r="AG32" s="49" t="str">
        <v>-</v>
      </c>
      <c r="AH32" s="49">
        <f t="shared" si="13"/>
        <v>1</v>
      </c>
      <c r="AI32" s="49">
        <f t="shared" si="17"/>
        <v>0</v>
      </c>
      <c r="AJ32" s="27"/>
      <c r="AK32" s="27"/>
      <c r="AL32" s="27"/>
      <c r="AM32" s="27"/>
      <c r="AO32" s="68">
        <f t="shared" si="14"/>
        <v>1</v>
      </c>
      <c r="AP32" s="68">
        <f t="shared" si="15"/>
        <v>1</v>
      </c>
      <c r="AQ32" s="68">
        <f t="shared" si="16"/>
        <v>0</v>
      </c>
      <c r="AR32" s="68" t="str" cm="1">
        <f t="array" ref="AR32">IF($AP32=1,INDEX('COLREGS Decomposition'!$B$3:$H$247,$B32,1),"")</f>
        <v>PART B - STEERING AND SAILING RULES</v>
      </c>
      <c r="AS32" s="68" t="str" cm="1">
        <f t="array" ref="AS32">IF($AP32=1,INDEX('COLREGS Decomposition'!$B$3:$H$247,$B32,2),"")</f>
        <v xml:space="preserve">Section I - Conduct of vessels in any condition of visibility </v>
      </c>
      <c r="AT32" s="68" t="str" cm="1">
        <f t="array" ref="AT32">IF($AP32=1,INDEX('COLREGS Decomposition'!$B$3:$H$247,$B32,3),"")</f>
        <v>Rule 4 - Application</v>
      </c>
      <c r="AU32" s="68" t="str" cm="1">
        <f t="array" ref="AU32">IF($AP32=1,INDEX('COLREGS Decomposition'!$B$3:$H$247,$B32,4),"")</f>
        <v>-</v>
      </c>
      <c r="AV32" s="68" t="str" cm="1">
        <f t="array" ref="AV32">IF($AP32=1,INDEX('COLREGS Decomposition'!$B$3:$H$2487,$B32,5),"")</f>
        <v>-</v>
      </c>
      <c r="AW32" s="68" t="str" cm="1">
        <f t="array" ref="AW32">IF($AP32=1,INDEX('COLREGS Decomposition'!$B$3:$H$247,$B32,6),"")</f>
        <v>Rules in this Section apply in any condition of visibility.</v>
      </c>
      <c r="AX32" s="68" t="str" cm="1">
        <f t="array" ref="AX32">IF($AP32=1,IF(INDEX('COLREGS Decomposition'!$B$3:$H$247,$B32,7)=0,"",INDEX('COLREGS Decomposition'!$B$3:$H$247,$B32,7)),"")</f>
        <v/>
      </c>
    </row>
    <row r="33" spans="2:50" x14ac:dyDescent="0.25">
      <c r="B33" s="49">
        <v>23</v>
      </c>
      <c r="C33" s="27"/>
      <c r="D33" s="49" t="str">
        <v>-</v>
      </c>
      <c r="E33" s="49">
        <f t="shared" si="4"/>
        <v>1</v>
      </c>
      <c r="F33" s="49">
        <f t="shared" si="6"/>
        <v>0</v>
      </c>
      <c r="G33" s="27"/>
      <c r="H33" s="27"/>
      <c r="I33" s="27"/>
      <c r="J33" s="27"/>
      <c r="K33" s="27"/>
      <c r="L33" s="27"/>
      <c r="N33" s="49" t="str">
        <v>-</v>
      </c>
      <c r="O33" s="49">
        <f t="shared" si="5"/>
        <v>1</v>
      </c>
      <c r="P33" s="49">
        <f>IF(AND(O33=$N$7,N33='Scenario Definition'!$H$11),1,0)</f>
        <v>0</v>
      </c>
      <c r="Q33" s="27"/>
      <c r="R33" s="27"/>
      <c r="S33" s="27"/>
      <c r="U33" s="49" t="str">
        <v>-</v>
      </c>
      <c r="V33" s="49">
        <f t="shared" si="7"/>
        <v>1</v>
      </c>
      <c r="W33" s="49">
        <f t="shared" si="8"/>
        <v>0</v>
      </c>
      <c r="Y33" s="49" t="str">
        <v>-</v>
      </c>
      <c r="Z33" s="49">
        <f t="shared" si="9"/>
        <v>1</v>
      </c>
      <c r="AA33" s="49">
        <f t="shared" si="10"/>
        <v>0</v>
      </c>
      <c r="AB33" s="28"/>
      <c r="AC33" s="49" t="str">
        <v>-</v>
      </c>
      <c r="AD33" s="49">
        <f t="shared" si="11"/>
        <v>1</v>
      </c>
      <c r="AE33" s="49">
        <f t="shared" si="12"/>
        <v>0</v>
      </c>
      <c r="AG33" s="49" t="str">
        <v>-</v>
      </c>
      <c r="AH33" s="49">
        <f t="shared" si="13"/>
        <v>1</v>
      </c>
      <c r="AI33" s="49">
        <f t="shared" si="17"/>
        <v>0</v>
      </c>
      <c r="AJ33" s="27"/>
      <c r="AK33" s="27"/>
      <c r="AL33" s="27"/>
      <c r="AM33" s="27"/>
      <c r="AO33" s="68">
        <f t="shared" si="14"/>
        <v>1</v>
      </c>
      <c r="AP33" s="68">
        <f t="shared" si="15"/>
        <v>1</v>
      </c>
      <c r="AQ33" s="68">
        <f t="shared" si="16"/>
        <v>0</v>
      </c>
      <c r="AR33" s="68" t="str" cm="1">
        <f t="array" ref="AR33">IF($AP33=1,INDEX('COLREGS Decomposition'!$B$3:$H$247,$B33,1),"")</f>
        <v>PART B - STEERING AND SAILING RULES</v>
      </c>
      <c r="AS33" s="68" t="str" cm="1">
        <f t="array" ref="AS33">IF($AP33=1,INDEX('COLREGS Decomposition'!$B$3:$H$247,$B33,2),"")</f>
        <v xml:space="preserve">Section I - Conduct of vessels in any condition of visibility </v>
      </c>
      <c r="AT33" s="68" t="str" cm="1">
        <f t="array" ref="AT33">IF($AP33=1,INDEX('COLREGS Decomposition'!$B$3:$H$247,$B33,3),"")</f>
        <v>Rule 5 - Look-out</v>
      </c>
      <c r="AU33" s="68" t="str" cm="1">
        <f t="array" ref="AU33">IF($AP33=1,INDEX('COLREGS Decomposition'!$B$3:$H$247,$B33,4),"")</f>
        <v>-</v>
      </c>
      <c r="AV33" s="68" t="str" cm="1">
        <f t="array" ref="AV33">IF($AP33=1,INDEX('COLREGS Decomposition'!$B$3:$H$2487,$B33,5),"")</f>
        <v>-</v>
      </c>
      <c r="AW33" s="68" t="str" cm="1">
        <f t="array" ref="AW33">IF($AP33=1,INDEX('COLREGS Decomposition'!$B$3:$H$247,$B33,6),"")</f>
        <v>Every vessel shall at all times maintain a proper look-out by sight and hearing as well as by all available means appropriate in the prevailing circumstances and conditions so as to make a full appraisal of the situation and of the risk of collision.</v>
      </c>
      <c r="AX33" s="68" t="str" cm="1">
        <f t="array" ref="AX33">IF($AP33=1,IF(INDEX('COLREGS Decomposition'!$B$3:$H$247,$B33,7)=0,"",INDEX('COLREGS Decomposition'!$B$3:$H$247,$B33,7)),"")</f>
        <v/>
      </c>
    </row>
    <row r="34" spans="2:50" x14ac:dyDescent="0.25">
      <c r="B34" s="49">
        <v>24</v>
      </c>
      <c r="C34" s="27"/>
      <c r="D34" s="49" t="str">
        <v>-</v>
      </c>
      <c r="E34" s="49">
        <f t="shared" si="4"/>
        <v>1</v>
      </c>
      <c r="F34" s="49">
        <f t="shared" si="6"/>
        <v>0</v>
      </c>
      <c r="G34" s="27"/>
      <c r="H34" s="27"/>
      <c r="I34" s="27"/>
      <c r="J34" s="27"/>
      <c r="K34" s="27"/>
      <c r="L34" s="27"/>
      <c r="N34" s="49" t="str">
        <v>-</v>
      </c>
      <c r="O34" s="49">
        <f t="shared" si="5"/>
        <v>1</v>
      </c>
      <c r="P34" s="49">
        <f>IF(AND(O34=$N$7,N34='Scenario Definition'!$H$11),1,0)</f>
        <v>0</v>
      </c>
      <c r="Q34" s="27"/>
      <c r="R34" s="27"/>
      <c r="S34" s="27"/>
      <c r="U34" s="49" t="str">
        <v>-</v>
      </c>
      <c r="V34" s="49">
        <f t="shared" si="7"/>
        <v>1</v>
      </c>
      <c r="W34" s="49">
        <f t="shared" si="8"/>
        <v>0</v>
      </c>
      <c r="Y34" s="49" t="str">
        <v>-</v>
      </c>
      <c r="Z34" s="49">
        <f t="shared" si="9"/>
        <v>1</v>
      </c>
      <c r="AA34" s="49">
        <f t="shared" si="10"/>
        <v>0</v>
      </c>
      <c r="AB34" s="28"/>
      <c r="AC34" s="49" t="str">
        <v>-</v>
      </c>
      <c r="AD34" s="49">
        <f t="shared" si="11"/>
        <v>1</v>
      </c>
      <c r="AE34" s="49">
        <f t="shared" si="12"/>
        <v>0</v>
      </c>
      <c r="AG34" s="49" t="str">
        <v>-</v>
      </c>
      <c r="AH34" s="49">
        <f t="shared" si="13"/>
        <v>1</v>
      </c>
      <c r="AI34" s="49">
        <f t="shared" si="17"/>
        <v>0</v>
      </c>
      <c r="AJ34" s="27"/>
      <c r="AK34" s="27"/>
      <c r="AL34" s="27"/>
      <c r="AM34" s="27"/>
      <c r="AO34" s="68">
        <f t="shared" si="14"/>
        <v>1</v>
      </c>
      <c r="AP34" s="68">
        <f t="shared" si="15"/>
        <v>1</v>
      </c>
      <c r="AQ34" s="68">
        <f t="shared" si="16"/>
        <v>0</v>
      </c>
      <c r="AR34" s="68" t="str" cm="1">
        <f t="array" ref="AR34">IF($AP34=1,INDEX('COLREGS Decomposition'!$B$3:$H$247,$B34,1),"")</f>
        <v>PART B - STEERING AND SAILING RULES</v>
      </c>
      <c r="AS34" s="68" t="str" cm="1">
        <f t="array" ref="AS34">IF($AP34=1,INDEX('COLREGS Decomposition'!$B$3:$H$247,$B34,2),"")</f>
        <v xml:space="preserve">Section I - Conduct of vessels in any condition of visibility </v>
      </c>
      <c r="AT34" s="68" t="str" cm="1">
        <f t="array" ref="AT34">IF($AP34=1,INDEX('COLREGS Decomposition'!$B$3:$H$247,$B34,3),"")</f>
        <v>Rule 6 - Safe speed</v>
      </c>
      <c r="AU34" s="68" t="str" cm="1">
        <f t="array" ref="AU34">IF($AP34=1,INDEX('COLREGS Decomposition'!$B$3:$H$247,$B34,4),"")</f>
        <v>-</v>
      </c>
      <c r="AV34" s="68" t="str" cm="1">
        <f t="array" ref="AV34">IF($AP34=1,INDEX('COLREGS Decomposition'!$B$3:$H$2487,$B34,5),"")</f>
        <v>-</v>
      </c>
      <c r="AW34" s="68" t="str" cm="1">
        <f t="array" ref="AW34">IF($AP34=1,INDEX('COLREGS Decomposition'!$B$3:$H$247,$B34,6),"")</f>
        <v>Every vessel shall at all times proceed at a safe speed so that she can take proper and effective action to avoid collision and be stopped within a distance appropriate to the prevailing circumstances and conditions.</v>
      </c>
      <c r="AX34" s="68" t="str" cm="1">
        <f t="array" ref="AX34">IF($AP34=1,IF(INDEX('COLREGS Decomposition'!$B$3:$H$247,$B34,7)=0,"",INDEX('COLREGS Decomposition'!$B$3:$H$247,$B34,7)),"")</f>
        <v/>
      </c>
    </row>
    <row r="35" spans="2:50" x14ac:dyDescent="0.25">
      <c r="B35" s="49">
        <v>25</v>
      </c>
      <c r="C35" s="27"/>
      <c r="D35" s="49" t="str">
        <v>-</v>
      </c>
      <c r="E35" s="49">
        <f t="shared" si="4"/>
        <v>1</v>
      </c>
      <c r="F35" s="49">
        <f t="shared" si="6"/>
        <v>0</v>
      </c>
      <c r="G35" s="27"/>
      <c r="H35" s="27"/>
      <c r="I35" s="27"/>
      <c r="J35" s="27"/>
      <c r="K35" s="27"/>
      <c r="L35" s="27"/>
      <c r="N35" s="49" t="str">
        <v>-</v>
      </c>
      <c r="O35" s="49">
        <f t="shared" si="5"/>
        <v>1</v>
      </c>
      <c r="P35" s="49">
        <f>IF(AND(O35=$N$7,N35='Scenario Definition'!$H$11),1,0)</f>
        <v>0</v>
      </c>
      <c r="Q35" s="27"/>
      <c r="R35" s="27"/>
      <c r="S35" s="27"/>
      <c r="U35" s="49" t="str">
        <v>-</v>
      </c>
      <c r="V35" s="49">
        <f t="shared" si="7"/>
        <v>1</v>
      </c>
      <c r="W35" s="49">
        <f t="shared" si="8"/>
        <v>0</v>
      </c>
      <c r="Y35" s="49" t="str">
        <v>-</v>
      </c>
      <c r="Z35" s="49">
        <f t="shared" si="9"/>
        <v>1</v>
      </c>
      <c r="AA35" s="49">
        <f t="shared" si="10"/>
        <v>0</v>
      </c>
      <c r="AB35" s="28"/>
      <c r="AC35" s="49" t="str">
        <v>-</v>
      </c>
      <c r="AD35" s="49">
        <f t="shared" si="11"/>
        <v>1</v>
      </c>
      <c r="AE35" s="49">
        <f t="shared" si="12"/>
        <v>0</v>
      </c>
      <c r="AG35" s="49" t="str">
        <v>-</v>
      </c>
      <c r="AH35" s="49">
        <f t="shared" si="13"/>
        <v>1</v>
      </c>
      <c r="AI35" s="49">
        <f t="shared" si="17"/>
        <v>0</v>
      </c>
      <c r="AJ35" s="27"/>
      <c r="AK35" s="27"/>
      <c r="AL35" s="27"/>
      <c r="AM35" s="27"/>
      <c r="AO35" s="68">
        <f t="shared" si="14"/>
        <v>1</v>
      </c>
      <c r="AP35" s="68">
        <f t="shared" si="15"/>
        <v>1</v>
      </c>
      <c r="AQ35" s="68">
        <f t="shared" si="16"/>
        <v>0</v>
      </c>
      <c r="AR35" s="68" t="str" cm="1">
        <f t="array" ref="AR35">IF($AP35=1,INDEX('COLREGS Decomposition'!$B$3:$H$247,$B35,1),"")</f>
        <v>PART B - STEERING AND SAILING RULES</v>
      </c>
      <c r="AS35" s="68" t="str" cm="1">
        <f t="array" ref="AS35">IF($AP35=1,INDEX('COLREGS Decomposition'!$B$3:$H$247,$B35,2),"")</f>
        <v xml:space="preserve">Section I - Conduct of vessels in any condition of visibility </v>
      </c>
      <c r="AT35" s="68" t="str" cm="1">
        <f t="array" ref="AT35">IF($AP35=1,INDEX('COLREGS Decomposition'!$B$3:$H$247,$B35,3),"")</f>
        <v>Rule 6 - Safe speed</v>
      </c>
      <c r="AU35" s="68" t="str" cm="1">
        <f t="array" ref="AU35">IF($AP35=1,INDEX('COLREGS Decomposition'!$B$3:$H$247,$B35,4),"")</f>
        <v>a</v>
      </c>
      <c r="AV35" s="68" cm="1">
        <f t="array" ref="AV35">IF($AP35=1,INDEX('COLREGS Decomposition'!$B$3:$H$2487,$B35,5),"")</f>
        <v>0</v>
      </c>
      <c r="AW35" s="68" t="str" cm="1">
        <f t="array" ref="AW35">IF($AP35=1,INDEX('COLREGS Decomposition'!$B$3:$H$247,$B35,6),"")</f>
        <v>In determining a safe speed the following factors shall be among those taken into account:
By all vessels:
- the state of visibility;
- the traffic density including concentrations of fishing vessels or any other vessels;
- the manoeuvrability of the vessel with special reference to stopping distance and turning ability in the prevailing conditions;
- at night the presence of background light such as from shore lights or from back scatter of her own lights;
- the state of wind, sea and current, and the proximity of navigational hazards;
- the draught in relation to the available depth of water.</v>
      </c>
      <c r="AX35" s="68" t="str" cm="1">
        <f t="array" ref="AX35">IF($AP35=1,IF(INDEX('COLREGS Decomposition'!$B$3:$H$247,$B35,7)=0,"",INDEX('COLREGS Decomposition'!$B$3:$H$247,$B35,7)),"")</f>
        <v/>
      </c>
    </row>
    <row r="36" spans="2:50" x14ac:dyDescent="0.25">
      <c r="B36" s="49">
        <v>26</v>
      </c>
      <c r="C36" s="27"/>
      <c r="D36" s="49" t="str">
        <v>-</v>
      </c>
      <c r="E36" s="49">
        <f t="shared" si="4"/>
        <v>1</v>
      </c>
      <c r="F36" s="49">
        <f t="shared" si="6"/>
        <v>0</v>
      </c>
      <c r="G36" s="27"/>
      <c r="H36" s="27"/>
      <c r="I36" s="27"/>
      <c r="J36" s="27"/>
      <c r="K36" s="27"/>
      <c r="L36" s="27"/>
      <c r="N36" s="49" t="str">
        <v>-</v>
      </c>
      <c r="O36" s="49">
        <f t="shared" si="5"/>
        <v>1</v>
      </c>
      <c r="P36" s="49">
        <f>IF(AND(O36=$N$7,N36='Scenario Definition'!$H$11),1,0)</f>
        <v>0</v>
      </c>
      <c r="Q36" s="27"/>
      <c r="R36" s="27"/>
      <c r="S36" s="27"/>
      <c r="U36" s="49" t="str">
        <v>Operational radar</v>
      </c>
      <c r="V36" s="49">
        <f t="shared" si="7"/>
        <v>1</v>
      </c>
      <c r="W36" s="49">
        <f t="shared" si="8"/>
        <v>1</v>
      </c>
      <c r="Y36" s="49" t="str">
        <v>-</v>
      </c>
      <c r="Z36" s="49">
        <f t="shared" si="9"/>
        <v>1</v>
      </c>
      <c r="AA36" s="49">
        <f t="shared" si="10"/>
        <v>0</v>
      </c>
      <c r="AB36" s="28"/>
      <c r="AC36" s="49" t="str">
        <v>-</v>
      </c>
      <c r="AD36" s="49">
        <f t="shared" si="11"/>
        <v>1</v>
      </c>
      <c r="AE36" s="49">
        <f t="shared" si="12"/>
        <v>0</v>
      </c>
      <c r="AG36" s="49" t="str">
        <v>-</v>
      </c>
      <c r="AH36" s="49">
        <f t="shared" si="13"/>
        <v>1</v>
      </c>
      <c r="AI36" s="49">
        <f t="shared" si="17"/>
        <v>0</v>
      </c>
      <c r="AJ36" s="27"/>
      <c r="AK36" s="27"/>
      <c r="AL36" s="27"/>
      <c r="AM36" s="27"/>
      <c r="AO36" s="68">
        <f t="shared" si="14"/>
        <v>2</v>
      </c>
      <c r="AP36" s="68">
        <f t="shared" si="15"/>
        <v>1</v>
      </c>
      <c r="AQ36" s="68">
        <f t="shared" si="16"/>
        <v>1</v>
      </c>
      <c r="AR36" s="68" t="str" cm="1">
        <f t="array" ref="AR36">IF($AP36=1,INDEX('COLREGS Decomposition'!$B$3:$H$247,$B36,1),"")</f>
        <v>PART B - STEERING AND SAILING RULES</v>
      </c>
      <c r="AS36" s="68" t="str" cm="1">
        <f t="array" ref="AS36">IF($AP36=1,INDEX('COLREGS Decomposition'!$B$3:$H$247,$B36,2),"")</f>
        <v xml:space="preserve">Section I - Conduct of vessels in any condition of visibility </v>
      </c>
      <c r="AT36" s="68" t="str" cm="1">
        <f t="array" ref="AT36">IF($AP36=1,INDEX('COLREGS Decomposition'!$B$3:$H$247,$B36,3),"")</f>
        <v>Rule 6 - Safe speed</v>
      </c>
      <c r="AU36" s="68" t="str" cm="1">
        <f t="array" ref="AU36">IF($AP36=1,INDEX('COLREGS Decomposition'!$B$3:$H$247,$B36,4),"")</f>
        <v>b</v>
      </c>
      <c r="AV36" s="68" t="str" cm="1">
        <f t="array" ref="AV36">IF($AP36=1,INDEX('COLREGS Decomposition'!$B$3:$H$2487,$B36,5),"")</f>
        <v>-</v>
      </c>
      <c r="AW36" s="68" t="str" cm="1">
        <f t="array" ref="AW36">IF($AP36=1,INDEX('COLREGS Decomposition'!$B$3:$H$247,$B36,6),"")</f>
        <v>In determining a safe speed the following factors shall be among those taken into account:
By all vessels:
i) the state of visibility;
ii) the traffic density including concentrations of fishing vessels or any other vessels;
iii) the manoeuvrability of the vessel with special reference to stopping distance and turning ability in the prevailing conditions;
iv) at night the presence of background light such as from shore lights or from back scatter of her own lights;
v) the state of wind, sea and current, and the proximity of navigational hazards;
vi) the draught in relation to the available depth of water.</v>
      </c>
      <c r="AX36" s="68" t="str" cm="1">
        <f t="array" ref="AX36">IF($AP36=1,IF(INDEX('COLREGS Decomposition'!$B$3:$H$247,$B36,7)=0,"",INDEX('COLREGS Decomposition'!$B$3:$H$247,$B36,7)),"")</f>
        <v>Additionally, by vessels with operational radar:
i) the characteristics, efficiency and limitations of the radar equipment;
ii) any constraints imposed by the radar range scale in use;
iii) the effect on radar detection of the sea state, weather and other sources of interference;
iv) the possibility that small vessels, ice and other floating objects may not be detected by
radar at an adequate range;
v) the number, location and movement of vessels detected by radar;
vi) the more exact assessment of the visibility that may be possible when radar is used to
determine the range of vessels or other objects in the vicinity.</v>
      </c>
    </row>
    <row r="37" spans="2:50" x14ac:dyDescent="0.25">
      <c r="B37" s="49">
        <v>27</v>
      </c>
      <c r="C37" s="27"/>
      <c r="D37" s="49" t="str">
        <v>-</v>
      </c>
      <c r="E37" s="49">
        <f t="shared" si="4"/>
        <v>1</v>
      </c>
      <c r="F37" s="49">
        <f t="shared" si="6"/>
        <v>0</v>
      </c>
      <c r="G37" s="27"/>
      <c r="H37" s="27"/>
      <c r="I37" s="27"/>
      <c r="J37" s="27"/>
      <c r="K37" s="27"/>
      <c r="L37" s="27"/>
      <c r="N37" s="49" t="str">
        <v>-</v>
      </c>
      <c r="O37" s="49">
        <f t="shared" si="5"/>
        <v>1</v>
      </c>
      <c r="P37" s="49">
        <f>IF(AND(O37=$N$7,N37='Scenario Definition'!$H$11),1,0)</f>
        <v>0</v>
      </c>
      <c r="Q37" s="27"/>
      <c r="R37" s="27"/>
      <c r="S37" s="27"/>
      <c r="U37" s="49" t="str">
        <v>-</v>
      </c>
      <c r="V37" s="49">
        <f t="shared" si="7"/>
        <v>1</v>
      </c>
      <c r="W37" s="49">
        <f t="shared" si="8"/>
        <v>0</v>
      </c>
      <c r="Y37" s="49" t="str">
        <v>-</v>
      </c>
      <c r="Z37" s="49">
        <f t="shared" si="9"/>
        <v>1</v>
      </c>
      <c r="AA37" s="49">
        <f t="shared" si="10"/>
        <v>0</v>
      </c>
      <c r="AB37" s="28"/>
      <c r="AC37" s="49" t="str">
        <v>-</v>
      </c>
      <c r="AD37" s="49">
        <f t="shared" si="11"/>
        <v>1</v>
      </c>
      <c r="AE37" s="49">
        <f t="shared" si="12"/>
        <v>0</v>
      </c>
      <c r="AG37" s="49" t="str">
        <v>-</v>
      </c>
      <c r="AH37" s="49">
        <f t="shared" si="13"/>
        <v>1</v>
      </c>
      <c r="AI37" s="49">
        <f t="shared" si="17"/>
        <v>0</v>
      </c>
      <c r="AJ37" s="27"/>
      <c r="AK37" s="27"/>
      <c r="AL37" s="27"/>
      <c r="AM37" s="27"/>
      <c r="AO37" s="68">
        <f t="shared" si="14"/>
        <v>1</v>
      </c>
      <c r="AP37" s="68">
        <f t="shared" si="15"/>
        <v>1</v>
      </c>
      <c r="AQ37" s="68">
        <f t="shared" si="16"/>
        <v>0</v>
      </c>
      <c r="AR37" s="68" t="str" cm="1">
        <f t="array" ref="AR37">IF($AP37=1,INDEX('COLREGS Decomposition'!$B$3:$H$247,$B37,1),"")</f>
        <v>PART B - STEERING AND SAILING RULES</v>
      </c>
      <c r="AS37" s="68" t="str" cm="1">
        <f t="array" ref="AS37">IF($AP37=1,INDEX('COLREGS Decomposition'!$B$3:$H$247,$B37,2),"")</f>
        <v xml:space="preserve">Section I - Conduct of vessels in any condition of visibility </v>
      </c>
      <c r="AT37" s="68" t="str" cm="1">
        <f t="array" ref="AT37">IF($AP37=1,INDEX('COLREGS Decomposition'!$B$3:$H$247,$B37,3),"")</f>
        <v>Rule 7 - Risk of collision</v>
      </c>
      <c r="AU37" s="68" t="str" cm="1">
        <f t="array" ref="AU37">IF($AP37=1,INDEX('COLREGS Decomposition'!$B$3:$H$247,$B37,4),"")</f>
        <v>a</v>
      </c>
      <c r="AV37" s="68" t="str" cm="1">
        <f t="array" ref="AV37">IF($AP37=1,INDEX('COLREGS Decomposition'!$B$3:$H$2487,$B37,5),"")</f>
        <v>-</v>
      </c>
      <c r="AW37" s="68" t="str" cm="1">
        <f t="array" ref="AW37">IF($AP37=1,INDEX('COLREGS Decomposition'!$B$3:$H$247,$B37,6),"")</f>
        <v>Every vessel shall use all available means appropriate to the prevailing circumstances and conditions to determine if risk of collision exists. If there is any doubt such risk shall be deemed to exist.</v>
      </c>
      <c r="AX37" s="68" t="str" cm="1">
        <f t="array" ref="AX37">IF($AP37=1,IF(INDEX('COLREGS Decomposition'!$B$3:$H$247,$B37,7)=0,"",INDEX('COLREGS Decomposition'!$B$3:$H$247,$B37,7)),"")</f>
        <v/>
      </c>
    </row>
    <row r="38" spans="2:50" x14ac:dyDescent="0.25">
      <c r="B38" s="49">
        <v>28</v>
      </c>
      <c r="C38" s="27"/>
      <c r="D38" s="49" t="str">
        <v>-</v>
      </c>
      <c r="E38" s="49">
        <f t="shared" si="4"/>
        <v>1</v>
      </c>
      <c r="F38" s="49">
        <f t="shared" si="6"/>
        <v>0</v>
      </c>
      <c r="G38" s="27"/>
      <c r="H38" s="27"/>
      <c r="I38" s="27"/>
      <c r="J38" s="27"/>
      <c r="K38" s="27"/>
      <c r="L38" s="27"/>
      <c r="N38" s="49" t="str">
        <v>-</v>
      </c>
      <c r="O38" s="49">
        <f t="shared" si="5"/>
        <v>1</v>
      </c>
      <c r="P38" s="49">
        <f>IF(AND(O38=$N$7,N38='Scenario Definition'!$H$11),1,0)</f>
        <v>0</v>
      </c>
      <c r="Q38" s="27"/>
      <c r="R38" s="27"/>
      <c r="S38" s="27"/>
      <c r="U38" s="49" t="str">
        <v>Operational radar</v>
      </c>
      <c r="V38" s="49">
        <f t="shared" si="7"/>
        <v>1</v>
      </c>
      <c r="W38" s="49">
        <f t="shared" si="8"/>
        <v>1</v>
      </c>
      <c r="Y38" s="49" t="str">
        <v>-</v>
      </c>
      <c r="Z38" s="49">
        <f t="shared" si="9"/>
        <v>1</v>
      </c>
      <c r="AA38" s="49">
        <f t="shared" si="10"/>
        <v>0</v>
      </c>
      <c r="AB38" s="28"/>
      <c r="AC38" s="49" t="str">
        <v>-</v>
      </c>
      <c r="AD38" s="49">
        <f t="shared" si="11"/>
        <v>1</v>
      </c>
      <c r="AE38" s="49">
        <f t="shared" si="12"/>
        <v>0</v>
      </c>
      <c r="AG38" s="49" t="str">
        <v>-</v>
      </c>
      <c r="AH38" s="49">
        <f t="shared" si="13"/>
        <v>1</v>
      </c>
      <c r="AI38" s="49">
        <f t="shared" si="17"/>
        <v>0</v>
      </c>
      <c r="AJ38" s="27"/>
      <c r="AK38" s="27"/>
      <c r="AL38" s="27"/>
      <c r="AM38" s="27"/>
      <c r="AO38" s="68">
        <f t="shared" si="14"/>
        <v>2</v>
      </c>
      <c r="AP38" s="68">
        <f t="shared" si="15"/>
        <v>1</v>
      </c>
      <c r="AQ38" s="68">
        <f t="shared" si="16"/>
        <v>1</v>
      </c>
      <c r="AR38" s="68" t="str" cm="1">
        <f t="array" ref="AR38">IF($AP38=1,INDEX('COLREGS Decomposition'!$B$3:$H$247,$B38,1),"")</f>
        <v>PART B - STEERING AND SAILING RULES</v>
      </c>
      <c r="AS38" s="68" t="str" cm="1">
        <f t="array" ref="AS38">IF($AP38=1,INDEX('COLREGS Decomposition'!$B$3:$H$247,$B38,2),"")</f>
        <v xml:space="preserve">Section I - Conduct of vessels in any condition of visibility </v>
      </c>
      <c r="AT38" s="68" t="str" cm="1">
        <f t="array" ref="AT38">IF($AP38=1,INDEX('COLREGS Decomposition'!$B$3:$H$247,$B38,3),"")</f>
        <v>Rule 7 - Risk of collision</v>
      </c>
      <c r="AU38" s="68" t="str" cm="1">
        <f t="array" ref="AU38">IF($AP38=1,INDEX('COLREGS Decomposition'!$B$3:$H$247,$B38,4),"")</f>
        <v>b</v>
      </c>
      <c r="AV38" s="68" t="str" cm="1">
        <f t="array" ref="AV38">IF($AP38=1,INDEX('COLREGS Decomposition'!$B$3:$H$2487,$B38,5),"")</f>
        <v>-</v>
      </c>
      <c r="AW38" s="68" t="str" cm="1">
        <f t="array" ref="AW38">IF($AP38=1,INDEX('COLREGS Decomposition'!$B$3:$H$247,$B38,6),"")</f>
        <v>Proper use shall be made of radar equipment if fitted and operational, including long-range scanning to obtain early warning of risk of collision and radar plotting or equivalent systematic observation of detected objects.</v>
      </c>
      <c r="AX38" s="68" t="str" cm="1">
        <f t="array" ref="AX38">IF($AP38=1,IF(INDEX('COLREGS Decomposition'!$B$3:$H$247,$B38,7)=0,"",INDEX('COLREGS Decomposition'!$B$3:$H$247,$B38,7)),"")</f>
        <v/>
      </c>
    </row>
    <row r="39" spans="2:50" x14ac:dyDescent="0.25">
      <c r="B39" s="49">
        <v>29</v>
      </c>
      <c r="C39" s="27"/>
      <c r="D39" s="49" t="str">
        <v>-</v>
      </c>
      <c r="E39" s="49">
        <f t="shared" si="4"/>
        <v>1</v>
      </c>
      <c r="F39" s="49">
        <f t="shared" si="6"/>
        <v>0</v>
      </c>
      <c r="G39" s="27"/>
      <c r="H39" s="27"/>
      <c r="I39" s="27"/>
      <c r="J39" s="27"/>
      <c r="K39" s="27"/>
      <c r="L39" s="27"/>
      <c r="N39" s="49" t="str">
        <v>-</v>
      </c>
      <c r="O39" s="49">
        <f t="shared" si="5"/>
        <v>1</v>
      </c>
      <c r="P39" s="49">
        <f>IF(AND(O39=$N$7,N39='Scenario Definition'!$H$11),1,0)</f>
        <v>0</v>
      </c>
      <c r="Q39" s="27"/>
      <c r="R39" s="27"/>
      <c r="S39" s="27"/>
      <c r="U39" s="49" t="str">
        <v>-</v>
      </c>
      <c r="V39" s="49">
        <f t="shared" si="7"/>
        <v>1</v>
      </c>
      <c r="W39" s="49">
        <f t="shared" si="8"/>
        <v>0</v>
      </c>
      <c r="Y39" s="49" t="str">
        <v>-</v>
      </c>
      <c r="Z39" s="49">
        <f t="shared" si="9"/>
        <v>1</v>
      </c>
      <c r="AA39" s="49">
        <f t="shared" si="10"/>
        <v>0</v>
      </c>
      <c r="AB39" s="28"/>
      <c r="AC39" s="49" t="str">
        <v>-</v>
      </c>
      <c r="AD39" s="49">
        <f t="shared" si="11"/>
        <v>1</v>
      </c>
      <c r="AE39" s="49">
        <f t="shared" si="12"/>
        <v>0</v>
      </c>
      <c r="AG39" s="49" t="str">
        <v>-</v>
      </c>
      <c r="AH39" s="49">
        <f t="shared" si="13"/>
        <v>1</v>
      </c>
      <c r="AI39" s="49">
        <f t="shared" si="17"/>
        <v>0</v>
      </c>
      <c r="AJ39" s="27"/>
      <c r="AK39" s="27"/>
      <c r="AL39" s="27"/>
      <c r="AM39" s="27"/>
      <c r="AO39" s="68">
        <f t="shared" si="14"/>
        <v>1</v>
      </c>
      <c r="AP39" s="68">
        <f t="shared" si="15"/>
        <v>1</v>
      </c>
      <c r="AQ39" s="68">
        <f t="shared" si="16"/>
        <v>0</v>
      </c>
      <c r="AR39" s="68" t="str" cm="1">
        <f t="array" ref="AR39">IF($AP39=1,INDEX('COLREGS Decomposition'!$B$3:$H$247,$B39,1),"")</f>
        <v>PART B - STEERING AND SAILING RULES</v>
      </c>
      <c r="AS39" s="68" t="str" cm="1">
        <f t="array" ref="AS39">IF($AP39=1,INDEX('COLREGS Decomposition'!$B$3:$H$247,$B39,2),"")</f>
        <v xml:space="preserve">Section I - Conduct of vessels in any condition of visibility </v>
      </c>
      <c r="AT39" s="68" t="str" cm="1">
        <f t="array" ref="AT39">IF($AP39=1,INDEX('COLREGS Decomposition'!$B$3:$H$247,$B39,3),"")</f>
        <v>Rule 7 - Risk of collision</v>
      </c>
      <c r="AU39" s="68" t="str" cm="1">
        <f t="array" ref="AU39">IF($AP39=1,INDEX('COLREGS Decomposition'!$B$3:$H$247,$B39,4),"")</f>
        <v>c</v>
      </c>
      <c r="AV39" s="68" t="str" cm="1">
        <f t="array" ref="AV39">IF($AP39=1,INDEX('COLREGS Decomposition'!$B$3:$H$2487,$B39,5),"")</f>
        <v>-</v>
      </c>
      <c r="AW39" s="68" t="str" cm="1">
        <f t="array" ref="AW39">IF($AP39=1,INDEX('COLREGS Decomposition'!$B$3:$H$247,$B39,6),"")</f>
        <v>Assumptions shall not be made on the basis of scanty information, especially scanty radar information.</v>
      </c>
      <c r="AX39" s="68" t="str" cm="1">
        <f t="array" ref="AX39">IF($AP39=1,IF(INDEX('COLREGS Decomposition'!$B$3:$H$247,$B39,7)=0,"",INDEX('COLREGS Decomposition'!$B$3:$H$247,$B39,7)),"")</f>
        <v/>
      </c>
    </row>
    <row r="40" spans="2:50" x14ac:dyDescent="0.25">
      <c r="B40" s="49">
        <v>30</v>
      </c>
      <c r="C40" s="27"/>
      <c r="D40" s="49" t="str">
        <v>-</v>
      </c>
      <c r="E40" s="49">
        <f t="shared" si="4"/>
        <v>1</v>
      </c>
      <c r="F40" s="49">
        <f t="shared" si="6"/>
        <v>0</v>
      </c>
      <c r="G40" s="27"/>
      <c r="H40" s="27"/>
      <c r="I40" s="27"/>
      <c r="J40" s="27"/>
      <c r="K40" s="27"/>
      <c r="L40" s="27"/>
      <c r="N40" s="49" t="str">
        <v>-</v>
      </c>
      <c r="O40" s="49">
        <f t="shared" si="5"/>
        <v>1</v>
      </c>
      <c r="P40" s="49">
        <f>IF(AND(O40=$N$7,N40='Scenario Definition'!$H$11),1,0)</f>
        <v>0</v>
      </c>
      <c r="Q40" s="27"/>
      <c r="R40" s="27"/>
      <c r="S40" s="27"/>
      <c r="U40" s="49" t="str">
        <v>-</v>
      </c>
      <c r="V40" s="49">
        <f t="shared" si="7"/>
        <v>1</v>
      </c>
      <c r="W40" s="49">
        <f t="shared" si="8"/>
        <v>0</v>
      </c>
      <c r="Y40" s="49" t="str">
        <v>-</v>
      </c>
      <c r="Z40" s="49">
        <f t="shared" si="9"/>
        <v>1</v>
      </c>
      <c r="AA40" s="49">
        <f t="shared" si="10"/>
        <v>0</v>
      </c>
      <c r="AB40" s="28"/>
      <c r="AC40" s="49" t="str">
        <v>-</v>
      </c>
      <c r="AD40" s="49">
        <f t="shared" si="11"/>
        <v>1</v>
      </c>
      <c r="AE40" s="49">
        <f t="shared" si="12"/>
        <v>0</v>
      </c>
      <c r="AG40" s="49" t="str">
        <v>-</v>
      </c>
      <c r="AH40" s="49">
        <f t="shared" si="13"/>
        <v>1</v>
      </c>
      <c r="AI40" s="49">
        <f t="shared" si="17"/>
        <v>0</v>
      </c>
      <c r="AJ40" s="27"/>
      <c r="AK40" s="27"/>
      <c r="AL40" s="27"/>
      <c r="AM40" s="27"/>
      <c r="AO40" s="68">
        <f t="shared" si="14"/>
        <v>1</v>
      </c>
      <c r="AP40" s="68">
        <f t="shared" si="15"/>
        <v>1</v>
      </c>
      <c r="AQ40" s="68">
        <f t="shared" si="16"/>
        <v>0</v>
      </c>
      <c r="AR40" s="68" t="str" cm="1">
        <f t="array" ref="AR40">IF($AP40=1,INDEX('COLREGS Decomposition'!$B$3:$H$247,$B40,1),"")</f>
        <v>PART B - STEERING AND SAILING RULES</v>
      </c>
      <c r="AS40" s="68" t="str" cm="1">
        <f t="array" ref="AS40">IF($AP40=1,INDEX('COLREGS Decomposition'!$B$3:$H$247,$B40,2),"")</f>
        <v xml:space="preserve">Section I - Conduct of vessels in any condition of visibility </v>
      </c>
      <c r="AT40" s="68" t="str" cm="1">
        <f t="array" ref="AT40">IF($AP40=1,INDEX('COLREGS Decomposition'!$B$3:$H$247,$B40,3),"")</f>
        <v>Rule 7 - Risk of collision</v>
      </c>
      <c r="AU40" s="68" t="str" cm="1">
        <f t="array" ref="AU40">IF($AP40=1,INDEX('COLREGS Decomposition'!$B$3:$H$247,$B40,4),"")</f>
        <v>d</v>
      </c>
      <c r="AV40" s="68" t="str" cm="1">
        <f t="array" ref="AV40">IF($AP40=1,INDEX('COLREGS Decomposition'!$B$3:$H$2487,$B40,5),"")</f>
        <v>i</v>
      </c>
      <c r="AW40" s="68" t="str" cm="1">
        <f t="array" ref="AW40">IF($AP40=1,INDEX('COLREGS Decomposition'!$B$3:$H$247,$B40,6),"")</f>
        <v>In determining if risk of collision exists the following considerations shall be among those taken into account:</v>
      </c>
      <c r="AX40" s="68" t="str" cm="1">
        <f t="array" ref="AX40">IF($AP40=1,IF(INDEX('COLREGS Decomposition'!$B$3:$H$247,$B40,7)=0,"",INDEX('COLREGS Decomposition'!$B$3:$H$247,$B40,7)),"")</f>
        <v>such risk shall be deemed to exist if the compass bearing of an approaching vessel does not appreciably change;</v>
      </c>
    </row>
    <row r="41" spans="2:50" x14ac:dyDescent="0.25">
      <c r="B41" s="49">
        <v>31</v>
      </c>
      <c r="C41" s="27"/>
      <c r="D41" s="49" t="str">
        <v>-</v>
      </c>
      <c r="E41" s="49">
        <f t="shared" si="4"/>
        <v>1</v>
      </c>
      <c r="F41" s="49">
        <f t="shared" si="6"/>
        <v>0</v>
      </c>
      <c r="G41" s="27"/>
      <c r="H41" s="27"/>
      <c r="I41" s="27"/>
      <c r="J41" s="27"/>
      <c r="K41" s="27"/>
      <c r="L41" s="27"/>
      <c r="N41" s="49" t="str">
        <v>-</v>
      </c>
      <c r="O41" s="49">
        <f t="shared" si="5"/>
        <v>1</v>
      </c>
      <c r="P41" s="49">
        <f>IF(AND(O41=$N$7,N41='Scenario Definition'!$H$11),1,0)</f>
        <v>0</v>
      </c>
      <c r="Q41" s="27"/>
      <c r="R41" s="27"/>
      <c r="S41" s="27"/>
      <c r="U41" s="49" t="str">
        <v>-</v>
      </c>
      <c r="V41" s="49">
        <f t="shared" si="7"/>
        <v>1</v>
      </c>
      <c r="W41" s="49">
        <f t="shared" si="8"/>
        <v>0</v>
      </c>
      <c r="Y41" s="49" t="str">
        <v>-</v>
      </c>
      <c r="Z41" s="49">
        <f t="shared" si="9"/>
        <v>1</v>
      </c>
      <c r="AA41" s="49">
        <f t="shared" si="10"/>
        <v>0</v>
      </c>
      <c r="AB41" s="28"/>
      <c r="AC41" s="49" t="str">
        <v>-</v>
      </c>
      <c r="AD41" s="49">
        <f t="shared" si="11"/>
        <v>1</v>
      </c>
      <c r="AE41" s="49">
        <f t="shared" si="12"/>
        <v>0</v>
      </c>
      <c r="AG41" s="49" t="str">
        <v>-</v>
      </c>
      <c r="AH41" s="49">
        <f t="shared" si="13"/>
        <v>1</v>
      </c>
      <c r="AI41" s="49">
        <f t="shared" si="17"/>
        <v>0</v>
      </c>
      <c r="AJ41" s="27"/>
      <c r="AK41" s="27"/>
      <c r="AL41" s="27"/>
      <c r="AM41" s="27"/>
      <c r="AO41" s="68">
        <f t="shared" si="14"/>
        <v>1</v>
      </c>
      <c r="AP41" s="68">
        <f t="shared" si="15"/>
        <v>1</v>
      </c>
      <c r="AQ41" s="68">
        <f t="shared" si="16"/>
        <v>0</v>
      </c>
      <c r="AR41" s="68" t="str" cm="1">
        <f t="array" ref="AR41">IF($AP41=1,INDEX('COLREGS Decomposition'!$B$3:$H$247,$B41,1),"")</f>
        <v>PART B - STEERING AND SAILING RULES</v>
      </c>
      <c r="AS41" s="68" t="str" cm="1">
        <f t="array" ref="AS41">IF($AP41=1,INDEX('COLREGS Decomposition'!$B$3:$H$247,$B41,2),"")</f>
        <v xml:space="preserve">Section I - Conduct of vessels in any condition of visibility </v>
      </c>
      <c r="AT41" s="68" t="str" cm="1">
        <f t="array" ref="AT41">IF($AP41=1,INDEX('COLREGS Decomposition'!$B$3:$H$247,$B41,3),"")</f>
        <v>Rule 7 - Risk of collision</v>
      </c>
      <c r="AU41" s="68" t="str" cm="1">
        <f t="array" ref="AU41">IF($AP41=1,INDEX('COLREGS Decomposition'!$B$3:$H$247,$B41,4),"")</f>
        <v>d</v>
      </c>
      <c r="AV41" s="68" t="str" cm="1">
        <f t="array" ref="AV41">IF($AP41=1,INDEX('COLREGS Decomposition'!$B$3:$H$2487,$B41,5),"")</f>
        <v>ii</v>
      </c>
      <c r="AW41" s="68" t="str" cm="1">
        <f t="array" ref="AW41">IF($AP41=1,INDEX('COLREGS Decomposition'!$B$3:$H$247,$B41,6),"")</f>
        <v>In determining if risk of collision exists the following considerations shall be among those taken into account:</v>
      </c>
      <c r="AX41" s="68" t="str" cm="1">
        <f t="array" ref="AX41">IF($AP41=1,IF(INDEX('COLREGS Decomposition'!$B$3:$H$247,$B41,7)=0,"",INDEX('COLREGS Decomposition'!$B$3:$H$247,$B41,7)),"")</f>
        <v>such risk may sometimes exist even when an appreciable bearing change is evident, particularly when approaching a very large vessel or a tow or when approaching a vessel at close range.</v>
      </c>
    </row>
    <row r="42" spans="2:50" x14ac:dyDescent="0.25">
      <c r="B42" s="49">
        <v>32</v>
      </c>
      <c r="C42" s="27"/>
      <c r="D42" s="49" t="str">
        <v>-</v>
      </c>
      <c r="E42" s="49">
        <f t="shared" si="4"/>
        <v>1</v>
      </c>
      <c r="F42" s="49">
        <f t="shared" si="6"/>
        <v>0</v>
      </c>
      <c r="G42" s="27"/>
      <c r="H42" s="27"/>
      <c r="I42" s="27"/>
      <c r="J42" s="27"/>
      <c r="K42" s="27"/>
      <c r="L42" s="27"/>
      <c r="N42" s="49" t="str">
        <v>-</v>
      </c>
      <c r="O42" s="49">
        <f t="shared" si="5"/>
        <v>1</v>
      </c>
      <c r="P42" s="49">
        <f>IF(AND(O42=$N$7,N42='Scenario Definition'!$H$11),1,0)</f>
        <v>0</v>
      </c>
      <c r="Q42" s="27"/>
      <c r="R42" s="27"/>
      <c r="S42" s="27"/>
      <c r="U42" s="49" t="str">
        <v>-</v>
      </c>
      <c r="V42" s="49">
        <f t="shared" si="7"/>
        <v>1</v>
      </c>
      <c r="W42" s="49">
        <f t="shared" si="8"/>
        <v>0</v>
      </c>
      <c r="Y42" s="49" t="str">
        <v>-</v>
      </c>
      <c r="Z42" s="49">
        <f t="shared" si="9"/>
        <v>1</v>
      </c>
      <c r="AA42" s="49">
        <f t="shared" si="10"/>
        <v>0</v>
      </c>
      <c r="AB42" s="28"/>
      <c r="AC42" s="49" t="str">
        <v>-</v>
      </c>
      <c r="AD42" s="49">
        <f t="shared" si="11"/>
        <v>1</v>
      </c>
      <c r="AE42" s="49">
        <f t="shared" si="12"/>
        <v>0</v>
      </c>
      <c r="AG42" s="49" t="str">
        <v>-</v>
      </c>
      <c r="AH42" s="49">
        <f t="shared" si="13"/>
        <v>1</v>
      </c>
      <c r="AI42" s="49">
        <f t="shared" si="17"/>
        <v>0</v>
      </c>
      <c r="AJ42" s="27"/>
      <c r="AK42" s="27"/>
      <c r="AL42" s="27"/>
      <c r="AM42" s="27"/>
      <c r="AO42" s="68">
        <f t="shared" si="14"/>
        <v>1</v>
      </c>
      <c r="AP42" s="68">
        <f t="shared" si="15"/>
        <v>1</v>
      </c>
      <c r="AQ42" s="68">
        <f t="shared" si="16"/>
        <v>0</v>
      </c>
      <c r="AR42" s="68" t="str" cm="1">
        <f t="array" ref="AR42">IF($AP42=1,INDEX('COLREGS Decomposition'!$B$3:$H$247,$B42,1),"")</f>
        <v>PART B - STEERING AND SAILING RULES</v>
      </c>
      <c r="AS42" s="68" t="str" cm="1">
        <f t="array" ref="AS42">IF($AP42=1,INDEX('COLREGS Decomposition'!$B$3:$H$247,$B42,2),"")</f>
        <v xml:space="preserve">Section I - Conduct of vessels in any condition of visibility </v>
      </c>
      <c r="AT42" s="68" t="str" cm="1">
        <f t="array" ref="AT42">IF($AP42=1,INDEX('COLREGS Decomposition'!$B$3:$H$247,$B42,3),"")</f>
        <v>Rule 8 - Action to avoid collision</v>
      </c>
      <c r="AU42" s="68" t="str" cm="1">
        <f t="array" ref="AU42">IF($AP42=1,INDEX('COLREGS Decomposition'!$B$3:$H$247,$B42,4),"")</f>
        <v>a</v>
      </c>
      <c r="AV42" s="68" t="str" cm="1">
        <f t="array" ref="AV42">IF($AP42=1,INDEX('COLREGS Decomposition'!$B$3:$H$2487,$B42,5),"")</f>
        <v>-</v>
      </c>
      <c r="AW42" s="68" t="str" cm="1">
        <f t="array" ref="AW42">IF($AP42=1,INDEX('COLREGS Decomposition'!$B$3:$H$247,$B42,6),"")</f>
        <v>Any action taken to avoid collision shall be taken in accordance with the Rules of this Part and shall, if the circumstances of the case admit, be positive, made in ample time and with due regard to the observance of good seamanship.</v>
      </c>
      <c r="AX42" s="68" t="str" cm="1">
        <f t="array" ref="AX42">IF($AP42=1,IF(INDEX('COLREGS Decomposition'!$B$3:$H$247,$B42,7)=0,"",INDEX('COLREGS Decomposition'!$B$3:$H$247,$B42,7)),"")</f>
        <v/>
      </c>
    </row>
    <row r="43" spans="2:50" x14ac:dyDescent="0.25">
      <c r="B43" s="49">
        <v>33</v>
      </c>
      <c r="C43" s="27"/>
      <c r="D43" s="49" t="str">
        <v>-</v>
      </c>
      <c r="E43" s="49">
        <f t="shared" si="4"/>
        <v>1</v>
      </c>
      <c r="F43" s="49">
        <f t="shared" si="6"/>
        <v>0</v>
      </c>
      <c r="G43" s="27"/>
      <c r="H43" s="27"/>
      <c r="I43" s="27"/>
      <c r="J43" s="27"/>
      <c r="K43" s="27"/>
      <c r="L43" s="27"/>
      <c r="N43" s="49" t="str">
        <v>-</v>
      </c>
      <c r="O43" s="49">
        <f t="shared" si="5"/>
        <v>1</v>
      </c>
      <c r="P43" s="49">
        <f>IF(AND(O43=$N$7,N43='Scenario Definition'!$H$11),1,0)</f>
        <v>0</v>
      </c>
      <c r="Q43" s="27"/>
      <c r="R43" s="27"/>
      <c r="S43" s="27"/>
      <c r="U43" s="49" t="str">
        <v>-</v>
      </c>
      <c r="V43" s="49">
        <f t="shared" si="7"/>
        <v>1</v>
      </c>
      <c r="W43" s="49">
        <f t="shared" si="8"/>
        <v>0</v>
      </c>
      <c r="Y43" s="49" t="str">
        <v>-</v>
      </c>
      <c r="Z43" s="49">
        <f t="shared" si="9"/>
        <v>1</v>
      </c>
      <c r="AA43" s="49">
        <f t="shared" si="10"/>
        <v>0</v>
      </c>
      <c r="AB43" s="28"/>
      <c r="AC43" s="49" t="str">
        <v>-</v>
      </c>
      <c r="AD43" s="49">
        <f t="shared" si="11"/>
        <v>1</v>
      </c>
      <c r="AE43" s="49">
        <f t="shared" si="12"/>
        <v>0</v>
      </c>
      <c r="AG43" s="49" t="str">
        <v>-</v>
      </c>
      <c r="AH43" s="49">
        <f t="shared" si="13"/>
        <v>1</v>
      </c>
      <c r="AI43" s="49">
        <f t="shared" si="17"/>
        <v>0</v>
      </c>
      <c r="AJ43" s="27"/>
      <c r="AK43" s="27"/>
      <c r="AL43" s="27"/>
      <c r="AM43" s="27"/>
      <c r="AO43" s="68">
        <f t="shared" si="14"/>
        <v>1</v>
      </c>
      <c r="AP43" s="68">
        <f t="shared" si="15"/>
        <v>1</v>
      </c>
      <c r="AQ43" s="68">
        <f t="shared" si="16"/>
        <v>0</v>
      </c>
      <c r="AR43" s="68" t="str" cm="1">
        <f t="array" ref="AR43">IF($AP43=1,INDEX('COLREGS Decomposition'!$B$3:$H$247,$B43,1),"")</f>
        <v>PART B - STEERING AND SAILING RULES</v>
      </c>
      <c r="AS43" s="68" t="str" cm="1">
        <f t="array" ref="AS43">IF($AP43=1,INDEX('COLREGS Decomposition'!$B$3:$H$247,$B43,2),"")</f>
        <v xml:space="preserve">Section I - Conduct of vessels in any condition of visibility </v>
      </c>
      <c r="AT43" s="68" t="str" cm="1">
        <f t="array" ref="AT43">IF($AP43=1,INDEX('COLREGS Decomposition'!$B$3:$H$247,$B43,3),"")</f>
        <v>Rule 8 - Action to avoid collision</v>
      </c>
      <c r="AU43" s="68" t="str" cm="1">
        <f t="array" ref="AU43">IF($AP43=1,INDEX('COLREGS Decomposition'!$B$3:$H$247,$B43,4),"")</f>
        <v>b</v>
      </c>
      <c r="AV43" s="68" t="str" cm="1">
        <f t="array" ref="AV43">IF($AP43=1,INDEX('COLREGS Decomposition'!$B$3:$H$2487,$B43,5),"")</f>
        <v>-</v>
      </c>
      <c r="AW43" s="68" t="str" cm="1">
        <f t="array" ref="AW43">IF($AP43=1,INDEX('COLREGS Decomposition'!$B$3:$H$247,$B43,6),"")</f>
        <v>Any alteration of course and/or speed to avoid collision shall, if the circumstances of the case admit, be large enough to be readily apparent to another vessel observing visually or by radar; a succession of small alterations of course and/or speed should be avoided.</v>
      </c>
      <c r="AX43" s="68" t="str" cm="1">
        <f t="array" ref="AX43">IF($AP43=1,IF(INDEX('COLREGS Decomposition'!$B$3:$H$247,$B43,7)=0,"",INDEX('COLREGS Decomposition'!$B$3:$H$247,$B43,7)),"")</f>
        <v/>
      </c>
    </row>
    <row r="44" spans="2:50" x14ac:dyDescent="0.25">
      <c r="B44" s="49">
        <v>34</v>
      </c>
      <c r="C44" s="27"/>
      <c r="D44" s="49" t="str">
        <v>-</v>
      </c>
      <c r="E44" s="49">
        <f t="shared" si="4"/>
        <v>1</v>
      </c>
      <c r="F44" s="49">
        <f t="shared" si="6"/>
        <v>0</v>
      </c>
      <c r="G44" s="27"/>
      <c r="H44" s="27"/>
      <c r="I44" s="27"/>
      <c r="J44" s="27"/>
      <c r="K44" s="27"/>
      <c r="L44" s="27"/>
      <c r="N44" s="49" t="str">
        <v>-</v>
      </c>
      <c r="O44" s="49">
        <f t="shared" si="5"/>
        <v>1</v>
      </c>
      <c r="P44" s="49">
        <f>IF(AND(O44=$N$7,N44='Scenario Definition'!$H$11),1,0)</f>
        <v>0</v>
      </c>
      <c r="Q44" s="27"/>
      <c r="R44" s="27"/>
      <c r="S44" s="27"/>
      <c r="U44" s="49" t="str">
        <v>-</v>
      </c>
      <c r="V44" s="49">
        <f t="shared" si="7"/>
        <v>1</v>
      </c>
      <c r="W44" s="49">
        <f t="shared" si="8"/>
        <v>0</v>
      </c>
      <c r="Y44" s="49" t="str">
        <v>-</v>
      </c>
      <c r="Z44" s="49">
        <f t="shared" si="9"/>
        <v>1</v>
      </c>
      <c r="AA44" s="49">
        <f t="shared" si="10"/>
        <v>0</v>
      </c>
      <c r="AB44" s="28"/>
      <c r="AC44" s="49" t="str">
        <v>-</v>
      </c>
      <c r="AD44" s="49">
        <f t="shared" si="11"/>
        <v>1</v>
      </c>
      <c r="AE44" s="49">
        <f t="shared" si="12"/>
        <v>0</v>
      </c>
      <c r="AG44" s="49" t="str">
        <v>-</v>
      </c>
      <c r="AH44" s="49">
        <f t="shared" si="13"/>
        <v>1</v>
      </c>
      <c r="AI44" s="49">
        <f t="shared" si="17"/>
        <v>0</v>
      </c>
      <c r="AJ44" s="27"/>
      <c r="AK44" s="27"/>
      <c r="AL44" s="27"/>
      <c r="AM44" s="27"/>
      <c r="AO44" s="68">
        <f t="shared" si="14"/>
        <v>1</v>
      </c>
      <c r="AP44" s="68">
        <f t="shared" si="15"/>
        <v>1</v>
      </c>
      <c r="AQ44" s="68">
        <f t="shared" si="16"/>
        <v>0</v>
      </c>
      <c r="AR44" s="68" t="str" cm="1">
        <f t="array" ref="AR44">IF($AP44=1,INDEX('COLREGS Decomposition'!$B$3:$H$247,$B44,1),"")</f>
        <v>PART B - STEERING AND SAILING RULES</v>
      </c>
      <c r="AS44" s="68" t="str" cm="1">
        <f t="array" ref="AS44">IF($AP44=1,INDEX('COLREGS Decomposition'!$B$3:$H$247,$B44,2),"")</f>
        <v xml:space="preserve">Section I - Conduct of vessels in any condition of visibility </v>
      </c>
      <c r="AT44" s="68" t="str" cm="1">
        <f t="array" ref="AT44">IF($AP44=1,INDEX('COLREGS Decomposition'!$B$3:$H$247,$B44,3),"")</f>
        <v>Rule 8 - Action to avoid collision</v>
      </c>
      <c r="AU44" s="68" t="str" cm="1">
        <f t="array" ref="AU44">IF($AP44=1,INDEX('COLREGS Decomposition'!$B$3:$H$247,$B44,4),"")</f>
        <v>c</v>
      </c>
      <c r="AV44" s="68" t="str" cm="1">
        <f t="array" ref="AV44">IF($AP44=1,INDEX('COLREGS Decomposition'!$B$3:$H$2487,$B44,5),"")</f>
        <v>-</v>
      </c>
      <c r="AW44" s="68" t="str" cm="1">
        <f t="array" ref="AW44">IF($AP44=1,INDEX('COLREGS Decomposition'!$B$3:$H$247,$B44,6),"")</f>
        <v>If there is sufficient sea-room, alteration of course alone may be the most effective action to avoid a close-quarters situation provided that it is made in good time, is substantial and does not result in another close-quarters situation.</v>
      </c>
      <c r="AX44" s="68" t="str" cm="1">
        <f t="array" ref="AX44">IF($AP44=1,IF(INDEX('COLREGS Decomposition'!$B$3:$H$247,$B44,7)=0,"",INDEX('COLREGS Decomposition'!$B$3:$H$247,$B44,7)),"")</f>
        <v/>
      </c>
    </row>
    <row r="45" spans="2:50" x14ac:dyDescent="0.25">
      <c r="B45" s="49">
        <v>35</v>
      </c>
      <c r="C45" s="27"/>
      <c r="D45" s="49" t="str">
        <v>-</v>
      </c>
      <c r="E45" s="49">
        <f t="shared" si="4"/>
        <v>1</v>
      </c>
      <c r="F45" s="49">
        <f t="shared" si="6"/>
        <v>0</v>
      </c>
      <c r="G45" s="27"/>
      <c r="H45" s="27"/>
      <c r="I45" s="27"/>
      <c r="J45" s="27"/>
      <c r="K45" s="27"/>
      <c r="L45" s="27"/>
      <c r="N45" s="49" t="str">
        <v>-</v>
      </c>
      <c r="O45" s="49">
        <f t="shared" si="5"/>
        <v>1</v>
      </c>
      <c r="P45" s="49">
        <f>IF(AND(O45=$N$7,N45='Scenario Definition'!$H$11),1,0)</f>
        <v>0</v>
      </c>
      <c r="Q45" s="27"/>
      <c r="R45" s="27"/>
      <c r="S45" s="27"/>
      <c r="U45" s="49" t="str">
        <v>-</v>
      </c>
      <c r="V45" s="49">
        <f t="shared" si="7"/>
        <v>1</v>
      </c>
      <c r="W45" s="49">
        <f t="shared" si="8"/>
        <v>0</v>
      </c>
      <c r="Y45" s="49" t="str">
        <v>-</v>
      </c>
      <c r="Z45" s="49">
        <f t="shared" si="9"/>
        <v>1</v>
      </c>
      <c r="AA45" s="49">
        <f t="shared" si="10"/>
        <v>0</v>
      </c>
      <c r="AB45" s="28"/>
      <c r="AC45" s="49" t="str">
        <v>-</v>
      </c>
      <c r="AD45" s="49">
        <f t="shared" si="11"/>
        <v>1</v>
      </c>
      <c r="AE45" s="49">
        <f t="shared" si="12"/>
        <v>0</v>
      </c>
      <c r="AG45" s="49" t="str">
        <v>-</v>
      </c>
      <c r="AH45" s="49">
        <f t="shared" si="13"/>
        <v>1</v>
      </c>
      <c r="AI45" s="49">
        <f t="shared" si="17"/>
        <v>0</v>
      </c>
      <c r="AJ45" s="27"/>
      <c r="AK45" s="27"/>
      <c r="AL45" s="27"/>
      <c r="AM45" s="27"/>
      <c r="AO45" s="68">
        <f t="shared" si="14"/>
        <v>1</v>
      </c>
      <c r="AP45" s="68">
        <f t="shared" si="15"/>
        <v>1</v>
      </c>
      <c r="AQ45" s="68">
        <f t="shared" si="16"/>
        <v>0</v>
      </c>
      <c r="AR45" s="68" t="str" cm="1">
        <f t="array" ref="AR45">IF($AP45=1,INDEX('COLREGS Decomposition'!$B$3:$H$247,$B45,1),"")</f>
        <v>PART B - STEERING AND SAILING RULES</v>
      </c>
      <c r="AS45" s="68" t="str" cm="1">
        <f t="array" ref="AS45">IF($AP45=1,INDEX('COLREGS Decomposition'!$B$3:$H$247,$B45,2),"")</f>
        <v xml:space="preserve">Section I - Conduct of vessels in any condition of visibility </v>
      </c>
      <c r="AT45" s="68" t="str" cm="1">
        <f t="array" ref="AT45">IF($AP45=1,INDEX('COLREGS Decomposition'!$B$3:$H$247,$B45,3),"")</f>
        <v>Rule 8 - Action to avoid collision</v>
      </c>
      <c r="AU45" s="68" t="str" cm="1">
        <f t="array" ref="AU45">IF($AP45=1,INDEX('COLREGS Decomposition'!$B$3:$H$247,$B45,4),"")</f>
        <v>d</v>
      </c>
      <c r="AV45" s="68" t="str" cm="1">
        <f t="array" ref="AV45">IF($AP45=1,INDEX('COLREGS Decomposition'!$B$3:$H$2487,$B45,5),"")</f>
        <v>-</v>
      </c>
      <c r="AW45" s="68" t="str" cm="1">
        <f t="array" ref="AW45">IF($AP45=1,INDEX('COLREGS Decomposition'!$B$3:$H$247,$B45,6),"")</f>
        <v>Action taken to avoid collision with another vessel shall be such as to result in passing at a safe distance. The effectiveness of the action shall be carefully checked until the other vessel is finally past and clear.</v>
      </c>
      <c r="AX45" s="68" t="str" cm="1">
        <f t="array" ref="AX45">IF($AP45=1,IF(INDEX('COLREGS Decomposition'!$B$3:$H$247,$B45,7)=0,"",INDEX('COLREGS Decomposition'!$B$3:$H$247,$B45,7)),"")</f>
        <v/>
      </c>
    </row>
    <row r="46" spans="2:50" x14ac:dyDescent="0.25">
      <c r="B46" s="49">
        <v>36</v>
      </c>
      <c r="C46" s="27"/>
      <c r="D46" s="49" t="str">
        <v>-</v>
      </c>
      <c r="E46" s="49">
        <f t="shared" si="4"/>
        <v>1</v>
      </c>
      <c r="F46" s="49">
        <f t="shared" si="6"/>
        <v>0</v>
      </c>
      <c r="G46" s="27"/>
      <c r="H46" s="27"/>
      <c r="I46" s="27"/>
      <c r="J46" s="27"/>
      <c r="K46" s="27"/>
      <c r="L46" s="27"/>
      <c r="N46" s="49" t="str">
        <v>-</v>
      </c>
      <c r="O46" s="49">
        <f t="shared" si="5"/>
        <v>1</v>
      </c>
      <c r="P46" s="49">
        <f>IF(AND(O46=$N$7,N46='Scenario Definition'!$H$11),1,0)</f>
        <v>0</v>
      </c>
      <c r="Q46" s="27"/>
      <c r="R46" s="27"/>
      <c r="S46" s="27"/>
      <c r="U46" s="49" t="str">
        <v>-</v>
      </c>
      <c r="V46" s="49">
        <f t="shared" si="7"/>
        <v>1</v>
      </c>
      <c r="W46" s="49">
        <f t="shared" si="8"/>
        <v>0</v>
      </c>
      <c r="Y46" s="49" t="str">
        <v>-</v>
      </c>
      <c r="Z46" s="49">
        <f t="shared" si="9"/>
        <v>1</v>
      </c>
      <c r="AA46" s="49">
        <f t="shared" si="10"/>
        <v>0</v>
      </c>
      <c r="AB46" s="28"/>
      <c r="AC46" s="49" t="str">
        <v>-</v>
      </c>
      <c r="AD46" s="49">
        <f t="shared" si="11"/>
        <v>1</v>
      </c>
      <c r="AE46" s="49">
        <f t="shared" si="12"/>
        <v>0</v>
      </c>
      <c r="AG46" s="49" t="str">
        <v>-</v>
      </c>
      <c r="AH46" s="49">
        <f t="shared" si="13"/>
        <v>1</v>
      </c>
      <c r="AI46" s="49">
        <f t="shared" si="17"/>
        <v>0</v>
      </c>
      <c r="AJ46" s="27"/>
      <c r="AK46" s="27"/>
      <c r="AL46" s="27"/>
      <c r="AM46" s="27"/>
      <c r="AO46" s="68">
        <f t="shared" si="14"/>
        <v>1</v>
      </c>
      <c r="AP46" s="68">
        <f t="shared" si="15"/>
        <v>1</v>
      </c>
      <c r="AQ46" s="68">
        <f t="shared" si="16"/>
        <v>0</v>
      </c>
      <c r="AR46" s="68" t="str" cm="1">
        <f t="array" ref="AR46">IF($AP46=1,INDEX('COLREGS Decomposition'!$B$3:$H$247,$B46,1),"")</f>
        <v>PART B - STEERING AND SAILING RULES</v>
      </c>
      <c r="AS46" s="68" t="str" cm="1">
        <f t="array" ref="AS46">IF($AP46=1,INDEX('COLREGS Decomposition'!$B$3:$H$247,$B46,2),"")</f>
        <v xml:space="preserve">Section I - Conduct of vessels in any condition of visibility </v>
      </c>
      <c r="AT46" s="68" t="str" cm="1">
        <f t="array" ref="AT46">IF($AP46=1,INDEX('COLREGS Decomposition'!$B$3:$H$247,$B46,3),"")</f>
        <v>Rule 8 - Action to avoid collision</v>
      </c>
      <c r="AU46" s="68" t="str" cm="1">
        <f t="array" ref="AU46">IF($AP46=1,INDEX('COLREGS Decomposition'!$B$3:$H$247,$B46,4),"")</f>
        <v>e</v>
      </c>
      <c r="AV46" s="68" t="str" cm="1">
        <f t="array" ref="AV46">IF($AP46=1,INDEX('COLREGS Decomposition'!$B$3:$H$2487,$B46,5),"")</f>
        <v>-</v>
      </c>
      <c r="AW46" s="68" t="str" cm="1">
        <f t="array" ref="AW46">IF($AP46=1,INDEX('COLREGS Decomposition'!$B$3:$H$247,$B46,6),"")</f>
        <v>If necessary to avoid collision or allow more time to assess the situation, a vessel shall slacken her speed or take all way off by stopping or reversing her means of propulsion.</v>
      </c>
      <c r="AX46" s="68" t="str" cm="1">
        <f t="array" ref="AX46">IF($AP46=1,IF(INDEX('COLREGS Decomposition'!$B$3:$H$247,$B46,7)=0,"",INDEX('COLREGS Decomposition'!$B$3:$H$247,$B46,7)),"")</f>
        <v/>
      </c>
    </row>
    <row r="47" spans="2:50" x14ac:dyDescent="0.25">
      <c r="B47" s="49">
        <v>37</v>
      </c>
      <c r="C47" s="27"/>
      <c r="D47" s="49" t="str">
        <v>-</v>
      </c>
      <c r="E47" s="49">
        <f t="shared" si="4"/>
        <v>1</v>
      </c>
      <c r="F47" s="49">
        <f t="shared" si="6"/>
        <v>0</v>
      </c>
      <c r="G47" s="27"/>
      <c r="H47" s="27"/>
      <c r="I47" s="27"/>
      <c r="J47" s="27"/>
      <c r="K47" s="27"/>
      <c r="L47" s="27"/>
      <c r="N47" s="49" t="str">
        <v>-</v>
      </c>
      <c r="O47" s="49">
        <f t="shared" si="5"/>
        <v>1</v>
      </c>
      <c r="P47" s="49">
        <f>IF(AND(O47=$N$7,N47='Scenario Definition'!$H$11),1,0)</f>
        <v>0</v>
      </c>
      <c r="Q47" s="27"/>
      <c r="R47" s="27"/>
      <c r="S47" s="27"/>
      <c r="U47" s="49" t="str">
        <v>-</v>
      </c>
      <c r="V47" s="49">
        <f t="shared" si="7"/>
        <v>1</v>
      </c>
      <c r="W47" s="49">
        <f t="shared" si="8"/>
        <v>0</v>
      </c>
      <c r="Y47" s="49" t="str">
        <v>-</v>
      </c>
      <c r="Z47" s="49">
        <f t="shared" si="9"/>
        <v>1</v>
      </c>
      <c r="AA47" s="49">
        <f t="shared" si="10"/>
        <v>0</v>
      </c>
      <c r="AB47" s="28"/>
      <c r="AC47" s="49" t="str">
        <v>-</v>
      </c>
      <c r="AD47" s="49">
        <f t="shared" si="11"/>
        <v>1</v>
      </c>
      <c r="AE47" s="49">
        <f t="shared" si="12"/>
        <v>0</v>
      </c>
      <c r="AG47" s="49" t="str">
        <v>-</v>
      </c>
      <c r="AH47" s="49">
        <f t="shared" si="13"/>
        <v>1</v>
      </c>
      <c r="AI47" s="49">
        <f t="shared" si="17"/>
        <v>0</v>
      </c>
      <c r="AJ47" s="27"/>
      <c r="AK47" s="27"/>
      <c r="AL47" s="27"/>
      <c r="AM47" s="27"/>
      <c r="AO47" s="68">
        <f t="shared" si="14"/>
        <v>1</v>
      </c>
      <c r="AP47" s="68">
        <f t="shared" si="15"/>
        <v>1</v>
      </c>
      <c r="AQ47" s="68">
        <f t="shared" si="16"/>
        <v>0</v>
      </c>
      <c r="AR47" s="68" t="str" cm="1">
        <f t="array" ref="AR47">IF($AP47=1,INDEX('COLREGS Decomposition'!$B$3:$H$247,$B47,1),"")</f>
        <v>PART B - STEERING AND SAILING RULES</v>
      </c>
      <c r="AS47" s="68" t="str" cm="1">
        <f t="array" ref="AS47">IF($AP47=1,INDEX('COLREGS Decomposition'!$B$3:$H$247,$B47,2),"")</f>
        <v xml:space="preserve">Section I - Conduct of vessels in any condition of visibility </v>
      </c>
      <c r="AT47" s="68" t="str" cm="1">
        <f t="array" ref="AT47">IF($AP47=1,INDEX('COLREGS Decomposition'!$B$3:$H$247,$B47,3),"")</f>
        <v>Rule 8 - Action to avoid collision</v>
      </c>
      <c r="AU47" s="68" t="str" cm="1">
        <f t="array" ref="AU47">IF($AP47=1,INDEX('COLREGS Decomposition'!$B$3:$H$247,$B47,4),"")</f>
        <v>f</v>
      </c>
      <c r="AV47" s="68" t="str" cm="1">
        <f t="array" ref="AV47">IF($AP47=1,INDEX('COLREGS Decomposition'!$B$3:$H$2487,$B47,5),"")</f>
        <v>i</v>
      </c>
      <c r="AW47" s="68" t="str" cm="1">
        <f t="array" ref="AW47">IF($AP47=1,INDEX('COLREGS Decomposition'!$B$3:$H$247,$B47,6),"")</f>
        <v>A vessel which, by any of these Rules, is required not to impede the passage or safe passage of another vessel shall, when required by the circumstances of the case, take early action to allow sufficient sea-room for the safe passage of the other vessel.</v>
      </c>
      <c r="AX47" s="68" t="str" cm="1">
        <f t="array" ref="AX47">IF($AP47=1,IF(INDEX('COLREGS Decomposition'!$B$3:$H$247,$B47,7)=0,"",INDEX('COLREGS Decomposition'!$B$3:$H$247,$B47,7)),"")</f>
        <v/>
      </c>
    </row>
    <row r="48" spans="2:50" x14ac:dyDescent="0.25">
      <c r="B48" s="49">
        <v>38</v>
      </c>
      <c r="C48" s="27"/>
      <c r="D48" s="49" t="str">
        <v>-</v>
      </c>
      <c r="E48" s="49">
        <f t="shared" si="4"/>
        <v>1</v>
      </c>
      <c r="F48" s="49">
        <f t="shared" si="6"/>
        <v>0</v>
      </c>
      <c r="G48" s="27"/>
      <c r="H48" s="27"/>
      <c r="I48" s="27"/>
      <c r="J48" s="27"/>
      <c r="K48" s="27"/>
      <c r="L48" s="27"/>
      <c r="N48" s="49" t="str">
        <v>-</v>
      </c>
      <c r="O48" s="49">
        <f t="shared" si="5"/>
        <v>1</v>
      </c>
      <c r="P48" s="49">
        <f>IF(AND(O48=$N$7,N48='Scenario Definition'!$H$11),1,0)</f>
        <v>0</v>
      </c>
      <c r="Q48" s="27"/>
      <c r="R48" s="27"/>
      <c r="S48" s="27"/>
      <c r="U48" s="49" t="str">
        <v>-</v>
      </c>
      <c r="V48" s="49">
        <f t="shared" si="7"/>
        <v>1</v>
      </c>
      <c r="W48" s="49">
        <f t="shared" si="8"/>
        <v>0</v>
      </c>
      <c r="Y48" s="49" t="str">
        <v>-</v>
      </c>
      <c r="Z48" s="49">
        <f t="shared" si="9"/>
        <v>1</v>
      </c>
      <c r="AA48" s="49">
        <f t="shared" si="10"/>
        <v>0</v>
      </c>
      <c r="AB48" s="28"/>
      <c r="AC48" s="49" t="str">
        <v>-</v>
      </c>
      <c r="AD48" s="49">
        <f t="shared" si="11"/>
        <v>1</v>
      </c>
      <c r="AE48" s="49">
        <f t="shared" si="12"/>
        <v>0</v>
      </c>
      <c r="AG48" s="49" t="str">
        <v>-</v>
      </c>
      <c r="AH48" s="49">
        <f t="shared" si="13"/>
        <v>1</v>
      </c>
      <c r="AI48" s="49">
        <f t="shared" si="17"/>
        <v>0</v>
      </c>
      <c r="AJ48" s="27"/>
      <c r="AK48" s="27"/>
      <c r="AL48" s="27"/>
      <c r="AM48" s="27"/>
      <c r="AO48" s="68">
        <f t="shared" si="14"/>
        <v>1</v>
      </c>
      <c r="AP48" s="68">
        <f t="shared" si="15"/>
        <v>1</v>
      </c>
      <c r="AQ48" s="68">
        <f t="shared" si="16"/>
        <v>0</v>
      </c>
      <c r="AR48" s="68" t="str" cm="1">
        <f t="array" ref="AR48">IF($AP48=1,INDEX('COLREGS Decomposition'!$B$3:$H$247,$B48,1),"")</f>
        <v>PART B - STEERING AND SAILING RULES</v>
      </c>
      <c r="AS48" s="68" t="str" cm="1">
        <f t="array" ref="AS48">IF($AP48=1,INDEX('COLREGS Decomposition'!$B$3:$H$247,$B48,2),"")</f>
        <v xml:space="preserve">Section I - Conduct of vessels in any condition of visibility </v>
      </c>
      <c r="AT48" s="68" t="str" cm="1">
        <f t="array" ref="AT48">IF($AP48=1,INDEX('COLREGS Decomposition'!$B$3:$H$247,$B48,3),"")</f>
        <v>Rule 8 - Action to avoid collision</v>
      </c>
      <c r="AU48" s="68" t="str" cm="1">
        <f t="array" ref="AU48">IF($AP48=1,INDEX('COLREGS Decomposition'!$B$3:$H$247,$B48,4),"")</f>
        <v>f</v>
      </c>
      <c r="AV48" s="68" t="str" cm="1">
        <f t="array" ref="AV48">IF($AP48=1,INDEX('COLREGS Decomposition'!$B$3:$H$2487,$B48,5),"")</f>
        <v>ii</v>
      </c>
      <c r="AW48" s="68" t="str" cm="1">
        <f t="array" ref="AW48">IF($AP48=1,INDEX('COLREGS Decomposition'!$B$3:$H$247,$B48,6),"")</f>
        <v>A vessel required not to impede the passage or safe passage of another vessel is not relieved of this obligation if approaching the other vessel so as to involve risk of collision and shall, when taking action, have full regard to the action which may be required by the Rules of this Part.</v>
      </c>
      <c r="AX48" s="68" t="str" cm="1">
        <f t="array" ref="AX48">IF($AP48=1,IF(INDEX('COLREGS Decomposition'!$B$3:$H$247,$B48,7)=0,"",INDEX('COLREGS Decomposition'!$B$3:$H$247,$B48,7)),"")</f>
        <v/>
      </c>
    </row>
    <row r="49" spans="2:50" x14ac:dyDescent="0.25">
      <c r="B49" s="49">
        <v>39</v>
      </c>
      <c r="C49" s="27"/>
      <c r="D49" s="49" t="str">
        <v>-</v>
      </c>
      <c r="E49" s="49">
        <f t="shared" si="4"/>
        <v>1</v>
      </c>
      <c r="F49" s="49">
        <f t="shared" si="6"/>
        <v>0</v>
      </c>
      <c r="G49" s="27"/>
      <c r="H49" s="27"/>
      <c r="I49" s="27"/>
      <c r="J49" s="27"/>
      <c r="K49" s="27"/>
      <c r="L49" s="27"/>
      <c r="N49" s="49" t="str">
        <v>-</v>
      </c>
      <c r="O49" s="49">
        <f t="shared" si="5"/>
        <v>1</v>
      </c>
      <c r="P49" s="49">
        <f>IF(AND(O49=$N$7,N49='Scenario Definition'!$H$11),1,0)</f>
        <v>0</v>
      </c>
      <c r="Q49" s="27"/>
      <c r="R49" s="27"/>
      <c r="S49" s="27"/>
      <c r="U49" s="49" t="str">
        <v>-</v>
      </c>
      <c r="V49" s="49">
        <f t="shared" si="7"/>
        <v>1</v>
      </c>
      <c r="W49" s="49">
        <f t="shared" si="8"/>
        <v>0</v>
      </c>
      <c r="Y49" s="49" t="str">
        <v>-</v>
      </c>
      <c r="Z49" s="49">
        <f t="shared" si="9"/>
        <v>1</v>
      </c>
      <c r="AA49" s="49">
        <f t="shared" si="10"/>
        <v>0</v>
      </c>
      <c r="AB49" s="28"/>
      <c r="AC49" s="49" t="str">
        <v>-</v>
      </c>
      <c r="AD49" s="49">
        <f t="shared" si="11"/>
        <v>1</v>
      </c>
      <c r="AE49" s="49">
        <f t="shared" si="12"/>
        <v>0</v>
      </c>
      <c r="AG49" s="49" t="str">
        <v>-</v>
      </c>
      <c r="AH49" s="49">
        <f t="shared" si="13"/>
        <v>1</v>
      </c>
      <c r="AI49" s="49">
        <f t="shared" si="17"/>
        <v>0</v>
      </c>
      <c r="AJ49" s="27"/>
      <c r="AK49" s="27"/>
      <c r="AL49" s="27"/>
      <c r="AM49" s="27"/>
      <c r="AO49" s="68">
        <f t="shared" si="14"/>
        <v>1</v>
      </c>
      <c r="AP49" s="68">
        <f t="shared" si="15"/>
        <v>1</v>
      </c>
      <c r="AQ49" s="68">
        <f t="shared" si="16"/>
        <v>0</v>
      </c>
      <c r="AR49" s="68" t="str" cm="1">
        <f t="array" ref="AR49">IF($AP49=1,INDEX('COLREGS Decomposition'!$B$3:$H$247,$B49,1),"")</f>
        <v>PART B - STEERING AND SAILING RULES</v>
      </c>
      <c r="AS49" s="68" t="str" cm="1">
        <f t="array" ref="AS49">IF($AP49=1,INDEX('COLREGS Decomposition'!$B$3:$H$247,$B49,2),"")</f>
        <v xml:space="preserve">Section I - Conduct of vessels in any condition of visibility </v>
      </c>
      <c r="AT49" s="68" t="str" cm="1">
        <f t="array" ref="AT49">IF($AP49=1,INDEX('COLREGS Decomposition'!$B$3:$H$247,$B49,3),"")</f>
        <v>Rule 8 - Action to avoid collision</v>
      </c>
      <c r="AU49" s="68" t="str" cm="1">
        <f t="array" ref="AU49">IF($AP49=1,INDEX('COLREGS Decomposition'!$B$3:$H$247,$B49,4),"")</f>
        <v>f</v>
      </c>
      <c r="AV49" s="68" t="str" cm="1">
        <f t="array" ref="AV49">IF($AP49=1,INDEX('COLREGS Decomposition'!$B$3:$H$2487,$B49,5),"")</f>
        <v>iii</v>
      </c>
      <c r="AW49" s="68" t="str" cm="1">
        <f t="array" ref="AW49">IF($AP49=1,INDEX('COLREGS Decomposition'!$B$3:$H$247,$B49,6),"")</f>
        <v>A vessel the passage of which is not to be impeded remains fully obliged to comply with the Rules of this Part when the two vessels are approaching one another so as to involve risk of collision.</v>
      </c>
      <c r="AX49" s="68" t="str" cm="1">
        <f t="array" ref="AX49">IF($AP49=1,IF(INDEX('COLREGS Decomposition'!$B$3:$H$247,$B49,7)=0,"",INDEX('COLREGS Decomposition'!$B$3:$H$247,$B49,7)),"")</f>
        <v/>
      </c>
    </row>
    <row r="50" spans="2:50" x14ac:dyDescent="0.25">
      <c r="B50" s="49">
        <v>40</v>
      </c>
      <c r="C50" s="27"/>
      <c r="D50" s="49" t="str">
        <v>-</v>
      </c>
      <c r="E50" s="49">
        <f t="shared" si="4"/>
        <v>1</v>
      </c>
      <c r="F50" s="49">
        <f t="shared" si="6"/>
        <v>0</v>
      </c>
      <c r="G50" s="27"/>
      <c r="H50" s="27"/>
      <c r="I50" s="27"/>
      <c r="J50" s="27"/>
      <c r="K50" s="27"/>
      <c r="L50" s="27"/>
      <c r="N50" s="49" t="str">
        <v>-</v>
      </c>
      <c r="O50" s="49">
        <f t="shared" si="5"/>
        <v>1</v>
      </c>
      <c r="P50" s="49">
        <f>IF(AND(O50=$N$7,N50='Scenario Definition'!$H$11),1,0)</f>
        <v>0</v>
      </c>
      <c r="Q50" s="27"/>
      <c r="R50" s="27"/>
      <c r="S50" s="27"/>
      <c r="U50" s="49" t="str">
        <v>-</v>
      </c>
      <c r="V50" s="49">
        <f t="shared" si="7"/>
        <v>1</v>
      </c>
      <c r="W50" s="49">
        <f t="shared" si="8"/>
        <v>0</v>
      </c>
      <c r="Y50" s="49" t="str">
        <v>-</v>
      </c>
      <c r="Z50" s="49">
        <f t="shared" si="9"/>
        <v>1</v>
      </c>
      <c r="AA50" s="49">
        <f t="shared" si="10"/>
        <v>0</v>
      </c>
      <c r="AB50" s="28"/>
      <c r="AC50" s="49" t="str">
        <v>Narrow channel</v>
      </c>
      <c r="AD50" s="49">
        <f t="shared" si="11"/>
        <v>0</v>
      </c>
      <c r="AE50" s="49">
        <f t="shared" si="12"/>
        <v>0</v>
      </c>
      <c r="AG50" s="49" t="str">
        <v>-</v>
      </c>
      <c r="AH50" s="49">
        <f t="shared" si="13"/>
        <v>1</v>
      </c>
      <c r="AI50" s="49">
        <f t="shared" si="17"/>
        <v>0</v>
      </c>
      <c r="AJ50" s="27"/>
      <c r="AK50" s="27"/>
      <c r="AL50" s="27"/>
      <c r="AM50" s="27"/>
      <c r="AO50" s="68">
        <f t="shared" si="14"/>
        <v>0</v>
      </c>
      <c r="AP50" s="68">
        <f t="shared" si="15"/>
        <v>0</v>
      </c>
      <c r="AQ50" s="68">
        <f t="shared" si="16"/>
        <v>0</v>
      </c>
      <c r="AR50" s="68" t="str" cm="1">
        <f t="array" ref="AR50">IF($AP50=1,INDEX('COLREGS Decomposition'!$B$3:$H$247,$B50,1),"")</f>
        <v/>
      </c>
      <c r="AS50" s="68" t="str" cm="1">
        <f t="array" ref="AS50">IF($AP50=1,INDEX('COLREGS Decomposition'!$B$3:$H$247,$B50,2),"")</f>
        <v/>
      </c>
      <c r="AT50" s="68" t="str" cm="1">
        <f t="array" ref="AT50">IF($AP50=1,INDEX('COLREGS Decomposition'!$B$3:$H$247,$B50,3),"")</f>
        <v/>
      </c>
      <c r="AU50" s="68" t="str" cm="1">
        <f t="array" ref="AU50">IF($AP50=1,INDEX('COLREGS Decomposition'!$B$3:$H$247,$B50,4),"")</f>
        <v/>
      </c>
      <c r="AV50" s="68" t="str" cm="1">
        <f t="array" ref="AV50">IF($AP50=1,INDEX('COLREGS Decomposition'!$B$3:$H$2487,$B50,5),"")</f>
        <v/>
      </c>
      <c r="AW50" s="68" t="str" cm="1">
        <f t="array" ref="AW50">IF($AP50=1,INDEX('COLREGS Decomposition'!$B$3:$H$247,$B50,6),"")</f>
        <v/>
      </c>
      <c r="AX50" s="68" t="str" cm="1">
        <f t="array" ref="AX50">IF($AP50=1,IF(INDEX('COLREGS Decomposition'!$B$3:$H$247,$B50,7)=0,"",INDEX('COLREGS Decomposition'!$B$3:$H$247,$B50,7)),"")</f>
        <v/>
      </c>
    </row>
    <row r="51" spans="2:50" x14ac:dyDescent="0.25">
      <c r="B51" s="49">
        <v>41</v>
      </c>
      <c r="C51" s="27"/>
      <c r="D51" s="49" t="str">
        <v>L &lt; 20</v>
      </c>
      <c r="E51" s="49">
        <f t="shared" si="4"/>
        <v>1</v>
      </c>
      <c r="F51" s="49">
        <f t="shared" si="6"/>
        <v>1</v>
      </c>
      <c r="G51" s="27"/>
      <c r="H51" s="27"/>
      <c r="I51" s="27"/>
      <c r="J51" s="27"/>
      <c r="K51" s="27"/>
      <c r="L51" s="27"/>
      <c r="N51" s="49" t="str">
        <v>-</v>
      </c>
      <c r="O51" s="49">
        <f t="shared" si="5"/>
        <v>1</v>
      </c>
      <c r="P51" s="49">
        <f>IF(AND(O51=$N$7,N51='Scenario Definition'!$H$11),1,0)</f>
        <v>0</v>
      </c>
      <c r="Q51" s="27"/>
      <c r="R51" s="27"/>
      <c r="S51" s="27"/>
      <c r="U51" s="49" t="str">
        <v>-</v>
      </c>
      <c r="V51" s="49">
        <f t="shared" si="7"/>
        <v>1</v>
      </c>
      <c r="W51" s="49">
        <f t="shared" si="8"/>
        <v>0</v>
      </c>
      <c r="Y51" s="49" t="str">
        <v>-</v>
      </c>
      <c r="Z51" s="49">
        <f t="shared" si="9"/>
        <v>1</v>
      </c>
      <c r="AA51" s="49">
        <f t="shared" si="10"/>
        <v>0</v>
      </c>
      <c r="AB51" s="28"/>
      <c r="AC51" s="49" t="str">
        <v>Narrow channel</v>
      </c>
      <c r="AD51" s="49">
        <f t="shared" si="11"/>
        <v>0</v>
      </c>
      <c r="AE51" s="49">
        <f t="shared" si="12"/>
        <v>0</v>
      </c>
      <c r="AG51" s="49" t="str">
        <v>-</v>
      </c>
      <c r="AH51" s="49">
        <f t="shared" si="13"/>
        <v>1</v>
      </c>
      <c r="AI51" s="49">
        <f t="shared" si="17"/>
        <v>0</v>
      </c>
      <c r="AJ51" s="27"/>
      <c r="AK51" s="27"/>
      <c r="AL51" s="27"/>
      <c r="AM51" s="27"/>
      <c r="AO51" s="68">
        <f t="shared" si="14"/>
        <v>0</v>
      </c>
      <c r="AP51" s="68">
        <f t="shared" si="15"/>
        <v>0</v>
      </c>
      <c r="AQ51" s="68">
        <f t="shared" si="16"/>
        <v>0</v>
      </c>
      <c r="AR51" s="68" t="str" cm="1">
        <f t="array" ref="AR51">IF($AP51=1,INDEX('COLREGS Decomposition'!$B$3:$H$247,$B51,1),"")</f>
        <v/>
      </c>
      <c r="AS51" s="68" t="str" cm="1">
        <f t="array" ref="AS51">IF($AP51=1,INDEX('COLREGS Decomposition'!$B$3:$H$247,$B51,2),"")</f>
        <v/>
      </c>
      <c r="AT51" s="68" t="str" cm="1">
        <f t="array" ref="AT51">IF($AP51=1,INDEX('COLREGS Decomposition'!$B$3:$H$247,$B51,3),"")</f>
        <v/>
      </c>
      <c r="AU51" s="68" t="str" cm="1">
        <f t="array" ref="AU51">IF($AP51=1,INDEX('COLREGS Decomposition'!$B$3:$H$247,$B51,4),"")</f>
        <v/>
      </c>
      <c r="AV51" s="68" t="str" cm="1">
        <f t="array" ref="AV51">IF($AP51=1,INDEX('COLREGS Decomposition'!$B$3:$H$2487,$B51,5),"")</f>
        <v/>
      </c>
      <c r="AW51" s="68" t="str" cm="1">
        <f t="array" ref="AW51">IF($AP51=1,INDEX('COLREGS Decomposition'!$B$3:$H$247,$B51,6),"")</f>
        <v/>
      </c>
      <c r="AX51" s="68" t="str" cm="1">
        <f t="array" ref="AX51">IF($AP51=1,IF(INDEX('COLREGS Decomposition'!$B$3:$H$247,$B51,7)=0,"",INDEX('COLREGS Decomposition'!$B$3:$H$247,$B51,7)),"")</f>
        <v/>
      </c>
    </row>
    <row r="52" spans="2:50" x14ac:dyDescent="0.25">
      <c r="B52" s="49">
        <v>42</v>
      </c>
      <c r="C52" s="27"/>
      <c r="D52" s="49" t="str">
        <v>-</v>
      </c>
      <c r="E52" s="49">
        <f t="shared" si="4"/>
        <v>1</v>
      </c>
      <c r="F52" s="49">
        <f t="shared" si="6"/>
        <v>0</v>
      </c>
      <c r="G52" s="27"/>
      <c r="H52" s="27"/>
      <c r="I52" s="27"/>
      <c r="J52" s="27"/>
      <c r="K52" s="27"/>
      <c r="L52" s="27"/>
      <c r="N52" s="49" t="str">
        <v>Sailing</v>
      </c>
      <c r="O52" s="49">
        <f t="shared" si="5"/>
        <v>0</v>
      </c>
      <c r="P52" s="49">
        <f>IF(AND(O52=$N$7,N52='Scenario Definition'!$H$11),1,0)</f>
        <v>0</v>
      </c>
      <c r="Q52" s="27"/>
      <c r="R52" s="27"/>
      <c r="S52" s="27"/>
      <c r="U52" s="49" t="str">
        <v>-</v>
      </c>
      <c r="V52" s="49">
        <f t="shared" si="7"/>
        <v>1</v>
      </c>
      <c r="W52" s="49">
        <f t="shared" si="8"/>
        <v>0</v>
      </c>
      <c r="Y52" s="49" t="str">
        <v>-</v>
      </c>
      <c r="Z52" s="49">
        <f t="shared" si="9"/>
        <v>1</v>
      </c>
      <c r="AA52" s="49">
        <f t="shared" si="10"/>
        <v>0</v>
      </c>
      <c r="AB52" s="28"/>
      <c r="AC52" s="49" t="str">
        <v>Narrow channel</v>
      </c>
      <c r="AD52" s="49">
        <f t="shared" si="11"/>
        <v>0</v>
      </c>
      <c r="AE52" s="49">
        <f t="shared" si="12"/>
        <v>0</v>
      </c>
      <c r="AG52" s="49" t="str">
        <v>-</v>
      </c>
      <c r="AH52" s="49">
        <f t="shared" si="13"/>
        <v>1</v>
      </c>
      <c r="AI52" s="49">
        <f t="shared" si="17"/>
        <v>0</v>
      </c>
      <c r="AJ52" s="27"/>
      <c r="AK52" s="27"/>
      <c r="AL52" s="27"/>
      <c r="AM52" s="27"/>
      <c r="AO52" s="68">
        <f t="shared" si="14"/>
        <v>0</v>
      </c>
      <c r="AP52" s="68">
        <f t="shared" si="15"/>
        <v>0</v>
      </c>
      <c r="AQ52" s="68">
        <f t="shared" si="16"/>
        <v>0</v>
      </c>
      <c r="AR52" s="68" t="str" cm="1">
        <f t="array" ref="AR52">IF($AP52=1,INDEX('COLREGS Decomposition'!$B$3:$H$247,$B52,1),"")</f>
        <v/>
      </c>
      <c r="AS52" s="68" t="str" cm="1">
        <f t="array" ref="AS52">IF($AP52=1,INDEX('COLREGS Decomposition'!$B$3:$H$247,$B52,2),"")</f>
        <v/>
      </c>
      <c r="AT52" s="68" t="str" cm="1">
        <f t="array" ref="AT52">IF($AP52=1,INDEX('COLREGS Decomposition'!$B$3:$H$247,$B52,3),"")</f>
        <v/>
      </c>
      <c r="AU52" s="68" t="str" cm="1">
        <f t="array" ref="AU52">IF($AP52=1,INDEX('COLREGS Decomposition'!$B$3:$H$247,$B52,4),"")</f>
        <v/>
      </c>
      <c r="AV52" s="68" t="str" cm="1">
        <f t="array" ref="AV52">IF($AP52=1,INDEX('COLREGS Decomposition'!$B$3:$H$2487,$B52,5),"")</f>
        <v/>
      </c>
      <c r="AW52" s="68" t="str" cm="1">
        <f t="array" ref="AW52">IF($AP52=1,INDEX('COLREGS Decomposition'!$B$3:$H$247,$B52,6),"")</f>
        <v/>
      </c>
      <c r="AX52" s="68" t="str" cm="1">
        <f t="array" ref="AX52">IF($AP52=1,IF(INDEX('COLREGS Decomposition'!$B$3:$H$247,$B52,7)=0,"",INDEX('COLREGS Decomposition'!$B$3:$H$247,$B52,7)),"")</f>
        <v/>
      </c>
    </row>
    <row r="53" spans="2:50" x14ac:dyDescent="0.25">
      <c r="B53" s="49">
        <v>43</v>
      </c>
      <c r="C53" s="27"/>
      <c r="D53" s="49" t="str">
        <v>-</v>
      </c>
      <c r="E53" s="49">
        <f t="shared" si="4"/>
        <v>1</v>
      </c>
      <c r="F53" s="49">
        <f t="shared" si="6"/>
        <v>0</v>
      </c>
      <c r="G53" s="27"/>
      <c r="H53" s="27"/>
      <c r="I53" s="27"/>
      <c r="J53" s="27"/>
      <c r="K53" s="27"/>
      <c r="L53" s="27"/>
      <c r="N53" s="49" t="str">
        <v>-</v>
      </c>
      <c r="O53" s="49">
        <f t="shared" si="5"/>
        <v>1</v>
      </c>
      <c r="P53" s="49">
        <f>IF(AND(O53=$N$7,N53='Scenario Definition'!$H$11),1,0)</f>
        <v>0</v>
      </c>
      <c r="Q53" s="27"/>
      <c r="R53" s="27"/>
      <c r="S53" s="27"/>
      <c r="U53" s="49" t="str">
        <v>-</v>
      </c>
      <c r="V53" s="49">
        <f t="shared" si="7"/>
        <v>1</v>
      </c>
      <c r="W53" s="49">
        <f t="shared" si="8"/>
        <v>0</v>
      </c>
      <c r="Y53" s="49" t="str">
        <v>-</v>
      </c>
      <c r="Z53" s="49">
        <f t="shared" si="9"/>
        <v>1</v>
      </c>
      <c r="AA53" s="49">
        <f t="shared" si="10"/>
        <v>0</v>
      </c>
      <c r="AB53" s="28"/>
      <c r="AC53" s="49" t="str">
        <v>Narrow channel</v>
      </c>
      <c r="AD53" s="49">
        <f t="shared" si="11"/>
        <v>0</v>
      </c>
      <c r="AE53" s="49">
        <f t="shared" si="12"/>
        <v>0</v>
      </c>
      <c r="AG53" s="49" t="str">
        <v>Fishing</v>
      </c>
      <c r="AH53" s="49">
        <f t="shared" si="13"/>
        <v>0</v>
      </c>
      <c r="AI53" s="49">
        <f t="shared" si="17"/>
        <v>0</v>
      </c>
      <c r="AJ53" s="27"/>
      <c r="AK53" s="27"/>
      <c r="AL53" s="27"/>
      <c r="AM53" s="27"/>
      <c r="AO53" s="68">
        <f t="shared" si="14"/>
        <v>0</v>
      </c>
      <c r="AP53" s="68">
        <f t="shared" si="15"/>
        <v>0</v>
      </c>
      <c r="AQ53" s="68">
        <f t="shared" si="16"/>
        <v>0</v>
      </c>
      <c r="AR53" s="68" t="str" cm="1">
        <f t="array" ref="AR53">IF($AP53=1,INDEX('COLREGS Decomposition'!$B$3:$H$247,$B53,1),"")</f>
        <v/>
      </c>
      <c r="AS53" s="68" t="str" cm="1">
        <f t="array" ref="AS53">IF($AP53=1,INDEX('COLREGS Decomposition'!$B$3:$H$247,$B53,2),"")</f>
        <v/>
      </c>
      <c r="AT53" s="68" t="str" cm="1">
        <f t="array" ref="AT53">IF($AP53=1,INDEX('COLREGS Decomposition'!$B$3:$H$247,$B53,3),"")</f>
        <v/>
      </c>
      <c r="AU53" s="68" t="str" cm="1">
        <f t="array" ref="AU53">IF($AP53=1,INDEX('COLREGS Decomposition'!$B$3:$H$247,$B53,4),"")</f>
        <v/>
      </c>
      <c r="AV53" s="68" t="str" cm="1">
        <f t="array" ref="AV53">IF($AP53=1,INDEX('COLREGS Decomposition'!$B$3:$H$2487,$B53,5),"")</f>
        <v/>
      </c>
      <c r="AW53" s="68" t="str" cm="1">
        <f t="array" ref="AW53">IF($AP53=1,INDEX('COLREGS Decomposition'!$B$3:$H$247,$B53,6),"")</f>
        <v/>
      </c>
      <c r="AX53" s="68" t="str" cm="1">
        <f t="array" ref="AX53">IF($AP53=1,IF(INDEX('COLREGS Decomposition'!$B$3:$H$247,$B53,7)=0,"",INDEX('COLREGS Decomposition'!$B$3:$H$247,$B53,7)),"")</f>
        <v/>
      </c>
    </row>
    <row r="54" spans="2:50" x14ac:dyDescent="0.25">
      <c r="B54" s="49">
        <v>44</v>
      </c>
      <c r="C54" s="27"/>
      <c r="D54" s="49" t="str">
        <v>-</v>
      </c>
      <c r="E54" s="49">
        <f t="shared" si="4"/>
        <v>1</v>
      </c>
      <c r="F54" s="49">
        <f t="shared" si="6"/>
        <v>0</v>
      </c>
      <c r="G54" s="27"/>
      <c r="H54" s="27"/>
      <c r="I54" s="27"/>
      <c r="J54" s="27"/>
      <c r="K54" s="27"/>
      <c r="L54" s="27"/>
      <c r="N54" s="49" t="str">
        <v>-</v>
      </c>
      <c r="O54" s="49">
        <f t="shared" si="5"/>
        <v>1</v>
      </c>
      <c r="P54" s="49">
        <f>IF(AND(O54=$N$7,N54='Scenario Definition'!$H$11),1,0)</f>
        <v>0</v>
      </c>
      <c r="Q54" s="27"/>
      <c r="R54" s="27"/>
      <c r="S54" s="27"/>
      <c r="U54" s="49" t="str">
        <v>-</v>
      </c>
      <c r="V54" s="49">
        <f t="shared" si="7"/>
        <v>1</v>
      </c>
      <c r="W54" s="49">
        <f t="shared" si="8"/>
        <v>0</v>
      </c>
      <c r="Y54" s="49" t="str">
        <v>-</v>
      </c>
      <c r="Z54" s="49">
        <f t="shared" si="9"/>
        <v>1</v>
      </c>
      <c r="AA54" s="49">
        <f t="shared" si="10"/>
        <v>0</v>
      </c>
      <c r="AB54" s="28"/>
      <c r="AC54" s="49" t="str">
        <v>Narrow channel</v>
      </c>
      <c r="AD54" s="49">
        <f t="shared" si="11"/>
        <v>0</v>
      </c>
      <c r="AE54" s="49">
        <f t="shared" si="12"/>
        <v>0</v>
      </c>
      <c r="AG54" s="49" t="str">
        <v>-</v>
      </c>
      <c r="AH54" s="49">
        <f t="shared" si="13"/>
        <v>1</v>
      </c>
      <c r="AI54" s="49">
        <f t="shared" si="17"/>
        <v>0</v>
      </c>
      <c r="AJ54" s="27"/>
      <c r="AK54" s="27"/>
      <c r="AL54" s="27"/>
      <c r="AM54" s="27"/>
      <c r="AO54" s="68">
        <f t="shared" si="14"/>
        <v>0</v>
      </c>
      <c r="AP54" s="68">
        <f t="shared" si="15"/>
        <v>0</v>
      </c>
      <c r="AQ54" s="68">
        <f t="shared" si="16"/>
        <v>0</v>
      </c>
      <c r="AR54" s="68" t="str" cm="1">
        <f t="array" ref="AR54">IF($AP54=1,INDEX('COLREGS Decomposition'!$B$3:$H$247,$B54,1),"")</f>
        <v/>
      </c>
      <c r="AS54" s="68" t="str" cm="1">
        <f t="array" ref="AS54">IF($AP54=1,INDEX('COLREGS Decomposition'!$B$3:$H$247,$B54,2),"")</f>
        <v/>
      </c>
      <c r="AT54" s="68" t="str" cm="1">
        <f t="array" ref="AT54">IF($AP54=1,INDEX('COLREGS Decomposition'!$B$3:$H$247,$B54,3),"")</f>
        <v/>
      </c>
      <c r="AU54" s="68" t="str" cm="1">
        <f t="array" ref="AU54">IF($AP54=1,INDEX('COLREGS Decomposition'!$B$3:$H$247,$B54,4),"")</f>
        <v/>
      </c>
      <c r="AV54" s="68" t="str" cm="1">
        <f t="array" ref="AV54">IF($AP54=1,INDEX('COLREGS Decomposition'!$B$3:$H$2487,$B54,5),"")</f>
        <v/>
      </c>
      <c r="AW54" s="68" t="str" cm="1">
        <f t="array" ref="AW54">IF($AP54=1,INDEX('COLREGS Decomposition'!$B$3:$H$247,$B54,6),"")</f>
        <v/>
      </c>
      <c r="AX54" s="68" t="str" cm="1">
        <f t="array" ref="AX54">IF($AP54=1,IF(INDEX('COLREGS Decomposition'!$B$3:$H$247,$B54,7)=0,"",INDEX('COLREGS Decomposition'!$B$3:$H$247,$B54,7)),"")</f>
        <v/>
      </c>
    </row>
    <row r="55" spans="2:50" x14ac:dyDescent="0.25">
      <c r="B55" s="49">
        <v>45</v>
      </c>
      <c r="C55" s="27"/>
      <c r="D55" s="49" t="str">
        <v>-</v>
      </c>
      <c r="E55" s="49">
        <f t="shared" si="4"/>
        <v>1</v>
      </c>
      <c r="F55" s="49">
        <f t="shared" si="6"/>
        <v>0</v>
      </c>
      <c r="G55" s="27"/>
      <c r="H55" s="27"/>
      <c r="I55" s="27"/>
      <c r="J55" s="27"/>
      <c r="K55" s="27"/>
      <c r="L55" s="27"/>
      <c r="N55" s="49" t="str">
        <v>-</v>
      </c>
      <c r="O55" s="49">
        <f t="shared" si="5"/>
        <v>1</v>
      </c>
      <c r="P55" s="49">
        <f>IF(AND(O55=$N$7,N55='Scenario Definition'!$H$11),1,0)</f>
        <v>0</v>
      </c>
      <c r="Q55" s="27"/>
      <c r="R55" s="27"/>
      <c r="S55" s="27"/>
      <c r="U55" s="49" t="str">
        <v>-</v>
      </c>
      <c r="V55" s="49">
        <f t="shared" si="7"/>
        <v>1</v>
      </c>
      <c r="W55" s="49">
        <f t="shared" si="8"/>
        <v>0</v>
      </c>
      <c r="Y55" s="49" t="str">
        <v>-</v>
      </c>
      <c r="Z55" s="49">
        <f t="shared" si="9"/>
        <v>1</v>
      </c>
      <c r="AA55" s="49">
        <f t="shared" si="10"/>
        <v>0</v>
      </c>
      <c r="AB55" s="28"/>
      <c r="AC55" s="49" t="str">
        <v>Narrow channel</v>
      </c>
      <c r="AD55" s="49">
        <f t="shared" si="11"/>
        <v>0</v>
      </c>
      <c r="AE55" s="49">
        <f t="shared" si="12"/>
        <v>0</v>
      </c>
      <c r="AG55" s="49" t="str">
        <v>-</v>
      </c>
      <c r="AH55" s="49">
        <f t="shared" si="13"/>
        <v>1</v>
      </c>
      <c r="AI55" s="49">
        <f t="shared" si="17"/>
        <v>0</v>
      </c>
      <c r="AJ55" s="27"/>
      <c r="AK55" s="27"/>
      <c r="AL55" s="27"/>
      <c r="AM55" s="27"/>
      <c r="AO55" s="68">
        <f t="shared" si="14"/>
        <v>0</v>
      </c>
      <c r="AP55" s="68">
        <f t="shared" si="15"/>
        <v>0</v>
      </c>
      <c r="AQ55" s="68">
        <f t="shared" si="16"/>
        <v>0</v>
      </c>
      <c r="AR55" s="68" t="str" cm="1">
        <f t="array" ref="AR55">IF($AP55=1,INDEX('COLREGS Decomposition'!$B$3:$H$247,$B55,1),"")</f>
        <v/>
      </c>
      <c r="AS55" s="68" t="str" cm="1">
        <f t="array" ref="AS55">IF($AP55=1,INDEX('COLREGS Decomposition'!$B$3:$H$247,$B55,2),"")</f>
        <v/>
      </c>
      <c r="AT55" s="68" t="str" cm="1">
        <f t="array" ref="AT55">IF($AP55=1,INDEX('COLREGS Decomposition'!$B$3:$H$247,$B55,3),"")</f>
        <v/>
      </c>
      <c r="AU55" s="68" t="str" cm="1">
        <f t="array" ref="AU55">IF($AP55=1,INDEX('COLREGS Decomposition'!$B$3:$H$247,$B55,4),"")</f>
        <v/>
      </c>
      <c r="AV55" s="68" t="str" cm="1">
        <f t="array" ref="AV55">IF($AP55=1,INDEX('COLREGS Decomposition'!$B$3:$H$2487,$B55,5),"")</f>
        <v/>
      </c>
      <c r="AW55" s="68" t="str" cm="1">
        <f t="array" ref="AW55">IF($AP55=1,INDEX('COLREGS Decomposition'!$B$3:$H$247,$B55,6),"")</f>
        <v/>
      </c>
      <c r="AX55" s="68" t="str" cm="1">
        <f t="array" ref="AX55">IF($AP55=1,IF(INDEX('COLREGS Decomposition'!$B$3:$H$247,$B55,7)=0,"",INDEX('COLREGS Decomposition'!$B$3:$H$247,$B55,7)),"")</f>
        <v/>
      </c>
    </row>
    <row r="56" spans="2:50" x14ac:dyDescent="0.25">
      <c r="B56" s="49">
        <v>46</v>
      </c>
      <c r="C56" s="27"/>
      <c r="D56" s="49" t="str">
        <v>-</v>
      </c>
      <c r="E56" s="49">
        <f t="shared" si="4"/>
        <v>1</v>
      </c>
      <c r="F56" s="49">
        <f t="shared" si="6"/>
        <v>0</v>
      </c>
      <c r="G56" s="27"/>
      <c r="H56" s="27"/>
      <c r="I56" s="27"/>
      <c r="J56" s="27"/>
      <c r="K56" s="27"/>
      <c r="L56" s="27"/>
      <c r="N56" s="49" t="str">
        <v>-</v>
      </c>
      <c r="O56" s="49">
        <f t="shared" si="5"/>
        <v>1</v>
      </c>
      <c r="P56" s="49">
        <f>IF(AND(O56=$N$7,N56='Scenario Definition'!$H$11),1,0)</f>
        <v>0</v>
      </c>
      <c r="Q56" s="27"/>
      <c r="R56" s="27"/>
      <c r="S56" s="27"/>
      <c r="U56" s="49" t="str">
        <v>-</v>
      </c>
      <c r="V56" s="49">
        <f t="shared" si="7"/>
        <v>1</v>
      </c>
      <c r="W56" s="49">
        <f t="shared" si="8"/>
        <v>0</v>
      </c>
      <c r="Y56" s="49" t="str">
        <v>-</v>
      </c>
      <c r="Z56" s="49">
        <f t="shared" si="9"/>
        <v>1</v>
      </c>
      <c r="AA56" s="49">
        <f t="shared" si="10"/>
        <v>0</v>
      </c>
      <c r="AB56" s="28"/>
      <c r="AC56" s="49" t="str">
        <v>Narrow channel</v>
      </c>
      <c r="AD56" s="49">
        <f t="shared" si="11"/>
        <v>0</v>
      </c>
      <c r="AE56" s="49">
        <f t="shared" si="12"/>
        <v>0</v>
      </c>
      <c r="AG56" s="49" t="str">
        <v>-</v>
      </c>
      <c r="AH56" s="49">
        <f t="shared" si="13"/>
        <v>1</v>
      </c>
      <c r="AI56" s="49">
        <f t="shared" si="17"/>
        <v>0</v>
      </c>
      <c r="AJ56" s="27"/>
      <c r="AK56" s="27"/>
      <c r="AL56" s="27"/>
      <c r="AM56" s="27"/>
      <c r="AO56" s="68">
        <f t="shared" si="14"/>
        <v>0</v>
      </c>
      <c r="AP56" s="68">
        <f t="shared" si="15"/>
        <v>0</v>
      </c>
      <c r="AQ56" s="68">
        <f t="shared" si="16"/>
        <v>0</v>
      </c>
      <c r="AR56" s="68" t="str" cm="1">
        <f t="array" ref="AR56">IF($AP56=1,INDEX('COLREGS Decomposition'!$B$3:$H$247,$B56,1),"")</f>
        <v/>
      </c>
      <c r="AS56" s="68" t="str" cm="1">
        <f t="array" ref="AS56">IF($AP56=1,INDEX('COLREGS Decomposition'!$B$3:$H$247,$B56,2),"")</f>
        <v/>
      </c>
      <c r="AT56" s="68" t="str" cm="1">
        <f t="array" ref="AT56">IF($AP56=1,INDEX('COLREGS Decomposition'!$B$3:$H$247,$B56,3),"")</f>
        <v/>
      </c>
      <c r="AU56" s="68" t="str" cm="1">
        <f t="array" ref="AU56">IF($AP56=1,INDEX('COLREGS Decomposition'!$B$3:$H$247,$B56,4),"")</f>
        <v/>
      </c>
      <c r="AV56" s="68" t="str" cm="1">
        <f t="array" ref="AV56">IF($AP56=1,INDEX('COLREGS Decomposition'!$B$3:$H$2487,$B56,5),"")</f>
        <v/>
      </c>
      <c r="AW56" s="68" t="str" cm="1">
        <f t="array" ref="AW56">IF($AP56=1,INDEX('COLREGS Decomposition'!$B$3:$H$247,$B56,6),"")</f>
        <v/>
      </c>
      <c r="AX56" s="68" t="str" cm="1">
        <f t="array" ref="AX56">IF($AP56=1,IF(INDEX('COLREGS Decomposition'!$B$3:$H$247,$B56,7)=0,"",INDEX('COLREGS Decomposition'!$B$3:$H$247,$B56,7)),"")</f>
        <v/>
      </c>
    </row>
    <row r="57" spans="2:50" x14ac:dyDescent="0.25">
      <c r="B57" s="49">
        <v>47</v>
      </c>
      <c r="C57" s="27"/>
      <c r="D57" s="49" t="str">
        <v>-</v>
      </c>
      <c r="E57" s="49">
        <f t="shared" si="4"/>
        <v>1</v>
      </c>
      <c r="F57" s="49">
        <f t="shared" si="6"/>
        <v>0</v>
      </c>
      <c r="G57" s="27"/>
      <c r="H57" s="27"/>
      <c r="I57" s="27"/>
      <c r="J57" s="27"/>
      <c r="K57" s="27"/>
      <c r="L57" s="27"/>
      <c r="N57" s="49" t="str">
        <v>-</v>
      </c>
      <c r="O57" s="49">
        <f t="shared" si="5"/>
        <v>1</v>
      </c>
      <c r="P57" s="49">
        <f>IF(AND(O57=$N$7,N57='Scenario Definition'!$H$11),1,0)</f>
        <v>0</v>
      </c>
      <c r="Q57" s="27"/>
      <c r="R57" s="27"/>
      <c r="S57" s="27"/>
      <c r="U57" s="49" t="str">
        <v>-</v>
      </c>
      <c r="V57" s="49">
        <f t="shared" si="7"/>
        <v>1</v>
      </c>
      <c r="W57" s="49">
        <f t="shared" si="8"/>
        <v>0</v>
      </c>
      <c r="Y57" s="49" t="str">
        <v>-</v>
      </c>
      <c r="Z57" s="49">
        <f t="shared" si="9"/>
        <v>1</v>
      </c>
      <c r="AA57" s="49">
        <f t="shared" si="10"/>
        <v>0</v>
      </c>
      <c r="AB57" s="28"/>
      <c r="AC57" s="49" t="str">
        <v>Narrow channel</v>
      </c>
      <c r="AD57" s="49">
        <f t="shared" si="11"/>
        <v>0</v>
      </c>
      <c r="AE57" s="49">
        <f t="shared" si="12"/>
        <v>0</v>
      </c>
      <c r="AG57" s="49" t="str">
        <v>-</v>
      </c>
      <c r="AH57" s="49">
        <f t="shared" si="13"/>
        <v>1</v>
      </c>
      <c r="AI57" s="49">
        <f t="shared" si="17"/>
        <v>0</v>
      </c>
      <c r="AJ57" s="27"/>
      <c r="AK57" s="27"/>
      <c r="AL57" s="27"/>
      <c r="AM57" s="27"/>
      <c r="AO57" s="68">
        <f t="shared" si="14"/>
        <v>0</v>
      </c>
      <c r="AP57" s="68">
        <f t="shared" si="15"/>
        <v>0</v>
      </c>
      <c r="AQ57" s="68">
        <f t="shared" si="16"/>
        <v>0</v>
      </c>
      <c r="AR57" s="68" t="str" cm="1">
        <f t="array" ref="AR57">IF($AP57=1,INDEX('COLREGS Decomposition'!$B$3:$H$247,$B57,1),"")</f>
        <v/>
      </c>
      <c r="AS57" s="68" t="str" cm="1">
        <f t="array" ref="AS57">IF($AP57=1,INDEX('COLREGS Decomposition'!$B$3:$H$247,$B57,2),"")</f>
        <v/>
      </c>
      <c r="AT57" s="68" t="str" cm="1">
        <f t="array" ref="AT57">IF($AP57=1,INDEX('COLREGS Decomposition'!$B$3:$H$247,$B57,3),"")</f>
        <v/>
      </c>
      <c r="AU57" s="68" t="str" cm="1">
        <f t="array" ref="AU57">IF($AP57=1,INDEX('COLREGS Decomposition'!$B$3:$H$247,$B57,4),"")</f>
        <v/>
      </c>
      <c r="AV57" s="68" t="str" cm="1">
        <f t="array" ref="AV57">IF($AP57=1,INDEX('COLREGS Decomposition'!$B$3:$H$2487,$B57,5),"")</f>
        <v/>
      </c>
      <c r="AW57" s="68" t="str" cm="1">
        <f t="array" ref="AW57">IF($AP57=1,INDEX('COLREGS Decomposition'!$B$3:$H$247,$B57,6),"")</f>
        <v/>
      </c>
      <c r="AX57" s="68" t="str" cm="1">
        <f t="array" ref="AX57">IF($AP57=1,IF(INDEX('COLREGS Decomposition'!$B$3:$H$247,$B57,7)=0,"",INDEX('COLREGS Decomposition'!$B$3:$H$247,$B57,7)),"")</f>
        <v/>
      </c>
    </row>
    <row r="58" spans="2:50" x14ac:dyDescent="0.25">
      <c r="B58" s="49">
        <v>48</v>
      </c>
      <c r="C58" s="27"/>
      <c r="D58" s="49" t="str">
        <v>-</v>
      </c>
      <c r="E58" s="49">
        <f t="shared" si="4"/>
        <v>1</v>
      </c>
      <c r="F58" s="49">
        <f t="shared" si="6"/>
        <v>0</v>
      </c>
      <c r="G58" s="27"/>
      <c r="H58" s="27"/>
      <c r="I58" s="27"/>
      <c r="J58" s="27"/>
      <c r="K58" s="27"/>
      <c r="L58" s="27"/>
      <c r="N58" s="49" t="str">
        <v>-</v>
      </c>
      <c r="O58" s="49">
        <f t="shared" si="5"/>
        <v>1</v>
      </c>
      <c r="P58" s="49">
        <f>IF(AND(O58=$N$7,N58='Scenario Definition'!$H$11),1,0)</f>
        <v>0</v>
      </c>
      <c r="Q58" s="27"/>
      <c r="R58" s="27"/>
      <c r="S58" s="27"/>
      <c r="U58" s="49" t="str">
        <v>-</v>
      </c>
      <c r="V58" s="49">
        <f t="shared" si="7"/>
        <v>1</v>
      </c>
      <c r="W58" s="49">
        <f t="shared" si="8"/>
        <v>0</v>
      </c>
      <c r="Y58" s="49" t="str">
        <v>-</v>
      </c>
      <c r="Z58" s="49">
        <f t="shared" si="9"/>
        <v>1</v>
      </c>
      <c r="AA58" s="49">
        <f t="shared" si="10"/>
        <v>0</v>
      </c>
      <c r="AB58" s="28"/>
      <c r="AC58" s="49" t="str">
        <v>Narrow channel</v>
      </c>
      <c r="AD58" s="49">
        <f t="shared" si="11"/>
        <v>0</v>
      </c>
      <c r="AE58" s="49">
        <f t="shared" si="12"/>
        <v>0</v>
      </c>
      <c r="AG58" s="49" t="str">
        <v>-</v>
      </c>
      <c r="AH58" s="49">
        <f t="shared" si="13"/>
        <v>1</v>
      </c>
      <c r="AI58" s="49">
        <f t="shared" si="17"/>
        <v>0</v>
      </c>
      <c r="AJ58" s="27"/>
      <c r="AK58" s="27"/>
      <c r="AL58" s="27"/>
      <c r="AM58" s="27"/>
      <c r="AO58" s="68">
        <f t="shared" si="14"/>
        <v>0</v>
      </c>
      <c r="AP58" s="68">
        <f t="shared" si="15"/>
        <v>0</v>
      </c>
      <c r="AQ58" s="68">
        <f t="shared" si="16"/>
        <v>0</v>
      </c>
      <c r="AR58" s="68" t="str" cm="1">
        <f t="array" ref="AR58">IF($AP58=1,INDEX('COLREGS Decomposition'!$B$3:$H$247,$B58,1),"")</f>
        <v/>
      </c>
      <c r="AS58" s="68" t="str" cm="1">
        <f t="array" ref="AS58">IF($AP58=1,INDEX('COLREGS Decomposition'!$B$3:$H$247,$B58,2),"")</f>
        <v/>
      </c>
      <c r="AT58" s="68" t="str" cm="1">
        <f t="array" ref="AT58">IF($AP58=1,INDEX('COLREGS Decomposition'!$B$3:$H$247,$B58,3),"")</f>
        <v/>
      </c>
      <c r="AU58" s="68" t="str" cm="1">
        <f t="array" ref="AU58">IF($AP58=1,INDEX('COLREGS Decomposition'!$B$3:$H$247,$B58,4),"")</f>
        <v/>
      </c>
      <c r="AV58" s="68" t="str" cm="1">
        <f t="array" ref="AV58">IF($AP58=1,INDEX('COLREGS Decomposition'!$B$3:$H$2487,$B58,5),"")</f>
        <v/>
      </c>
      <c r="AW58" s="68" t="str" cm="1">
        <f t="array" ref="AW58">IF($AP58=1,INDEX('COLREGS Decomposition'!$B$3:$H$247,$B58,6),"")</f>
        <v/>
      </c>
      <c r="AX58" s="68" t="str" cm="1">
        <f t="array" ref="AX58">IF($AP58=1,IF(INDEX('COLREGS Decomposition'!$B$3:$H$247,$B58,7)=0,"",INDEX('COLREGS Decomposition'!$B$3:$H$247,$B58,7)),"")</f>
        <v/>
      </c>
    </row>
    <row r="59" spans="2:50" x14ac:dyDescent="0.25">
      <c r="B59" s="49">
        <v>49</v>
      </c>
      <c r="C59" s="27"/>
      <c r="D59" s="49" t="str">
        <v>-</v>
      </c>
      <c r="E59" s="49">
        <f t="shared" si="4"/>
        <v>1</v>
      </c>
      <c r="F59" s="49">
        <f t="shared" si="6"/>
        <v>0</v>
      </c>
      <c r="G59" s="27"/>
      <c r="H59" s="27"/>
      <c r="I59" s="27"/>
      <c r="J59" s="27"/>
      <c r="K59" s="27"/>
      <c r="L59" s="27"/>
      <c r="N59" s="49" t="str">
        <v>-</v>
      </c>
      <c r="O59" s="49">
        <f t="shared" si="5"/>
        <v>1</v>
      </c>
      <c r="P59" s="49">
        <f>IF(AND(O59=$N$7,N59='Scenario Definition'!$H$11),1,0)</f>
        <v>0</v>
      </c>
      <c r="Q59" s="27"/>
      <c r="R59" s="27"/>
      <c r="S59" s="27"/>
      <c r="U59" s="49" t="str">
        <v>Anchor</v>
      </c>
      <c r="V59" s="49">
        <f t="shared" si="7"/>
        <v>1</v>
      </c>
      <c r="W59" s="49">
        <f t="shared" si="8"/>
        <v>1</v>
      </c>
      <c r="Y59" s="49" t="str">
        <v>-</v>
      </c>
      <c r="Z59" s="49">
        <f t="shared" si="9"/>
        <v>1</v>
      </c>
      <c r="AA59" s="49">
        <f t="shared" si="10"/>
        <v>0</v>
      </c>
      <c r="AB59" s="28"/>
      <c r="AC59" s="49" t="str">
        <v>Narrow channel</v>
      </c>
      <c r="AD59" s="49">
        <f t="shared" si="11"/>
        <v>0</v>
      </c>
      <c r="AE59" s="49">
        <f t="shared" si="12"/>
        <v>0</v>
      </c>
      <c r="AG59" s="49" t="str">
        <v>-</v>
      </c>
      <c r="AH59" s="49">
        <f t="shared" si="13"/>
        <v>1</v>
      </c>
      <c r="AI59" s="49">
        <f t="shared" si="17"/>
        <v>0</v>
      </c>
      <c r="AJ59" s="27"/>
      <c r="AK59" s="27"/>
      <c r="AL59" s="27"/>
      <c r="AM59" s="27"/>
      <c r="AO59" s="68">
        <f t="shared" si="14"/>
        <v>0</v>
      </c>
      <c r="AP59" s="68">
        <f t="shared" si="15"/>
        <v>0</v>
      </c>
      <c r="AQ59" s="68">
        <f t="shared" si="16"/>
        <v>0</v>
      </c>
      <c r="AR59" s="68" t="str" cm="1">
        <f t="array" ref="AR59">IF($AP59=1,INDEX('COLREGS Decomposition'!$B$3:$H$247,$B59,1),"")</f>
        <v/>
      </c>
      <c r="AS59" s="68" t="str" cm="1">
        <f t="array" ref="AS59">IF($AP59=1,INDEX('COLREGS Decomposition'!$B$3:$H$247,$B59,2),"")</f>
        <v/>
      </c>
      <c r="AT59" s="68" t="str" cm="1">
        <f t="array" ref="AT59">IF($AP59=1,INDEX('COLREGS Decomposition'!$B$3:$H$247,$B59,3),"")</f>
        <v/>
      </c>
      <c r="AU59" s="68" t="str" cm="1">
        <f t="array" ref="AU59">IF($AP59=1,INDEX('COLREGS Decomposition'!$B$3:$H$247,$B59,4),"")</f>
        <v/>
      </c>
      <c r="AV59" s="68" t="str" cm="1">
        <f t="array" ref="AV59">IF($AP59=1,INDEX('COLREGS Decomposition'!$B$3:$H$2487,$B59,5),"")</f>
        <v/>
      </c>
      <c r="AW59" s="68" t="str" cm="1">
        <f t="array" ref="AW59">IF($AP59=1,INDEX('COLREGS Decomposition'!$B$3:$H$247,$B59,6),"")</f>
        <v/>
      </c>
      <c r="AX59" s="68" t="str" cm="1">
        <f t="array" ref="AX59">IF($AP59=1,IF(INDEX('COLREGS Decomposition'!$B$3:$H$247,$B59,7)=0,"",INDEX('COLREGS Decomposition'!$B$3:$H$247,$B59,7)),"")</f>
        <v/>
      </c>
    </row>
    <row r="60" spans="2:50" x14ac:dyDescent="0.25">
      <c r="B60" s="49">
        <v>50</v>
      </c>
      <c r="C60" s="27"/>
      <c r="D60" s="49" t="str">
        <v>-</v>
      </c>
      <c r="E60" s="49">
        <f t="shared" si="4"/>
        <v>1</v>
      </c>
      <c r="F60" s="49">
        <f t="shared" si="6"/>
        <v>0</v>
      </c>
      <c r="G60" s="27"/>
      <c r="H60" s="27"/>
      <c r="I60" s="27"/>
      <c r="J60" s="27"/>
      <c r="K60" s="27"/>
      <c r="L60" s="27"/>
      <c r="N60" s="49" t="str">
        <v>-</v>
      </c>
      <c r="O60" s="49">
        <f t="shared" si="5"/>
        <v>1</v>
      </c>
      <c r="P60" s="49">
        <f>IF(AND(O60=$N$7,N60='Scenario Definition'!$H$11),1,0)</f>
        <v>0</v>
      </c>
      <c r="Q60" s="27"/>
      <c r="R60" s="27"/>
      <c r="S60" s="27"/>
      <c r="U60" s="49" t="str">
        <v>-</v>
      </c>
      <c r="V60" s="49">
        <f t="shared" si="7"/>
        <v>1</v>
      </c>
      <c r="W60" s="49">
        <f t="shared" si="8"/>
        <v>0</v>
      </c>
      <c r="Y60" s="49" t="str">
        <v>-</v>
      </c>
      <c r="Z60" s="49">
        <f t="shared" si="9"/>
        <v>1</v>
      </c>
      <c r="AA60" s="49">
        <f t="shared" si="10"/>
        <v>0</v>
      </c>
      <c r="AB60" s="28"/>
      <c r="AC60" s="49" t="str">
        <v>Traffic Separation Scheme</v>
      </c>
      <c r="AD60" s="49">
        <f t="shared" si="11"/>
        <v>0</v>
      </c>
      <c r="AE60" s="49">
        <f t="shared" si="12"/>
        <v>0</v>
      </c>
      <c r="AG60" s="49" t="str">
        <v>-</v>
      </c>
      <c r="AH60" s="49">
        <f t="shared" si="13"/>
        <v>1</v>
      </c>
      <c r="AI60" s="49">
        <f t="shared" si="17"/>
        <v>0</v>
      </c>
      <c r="AJ60" s="27"/>
      <c r="AK60" s="27"/>
      <c r="AL60" s="27"/>
      <c r="AM60" s="27"/>
      <c r="AO60" s="68">
        <f t="shared" si="14"/>
        <v>0</v>
      </c>
      <c r="AP60" s="68">
        <f t="shared" si="15"/>
        <v>0</v>
      </c>
      <c r="AQ60" s="68">
        <f t="shared" si="16"/>
        <v>0</v>
      </c>
      <c r="AR60" s="68" t="str" cm="1">
        <f t="array" ref="AR60">IF($AP60=1,INDEX('COLREGS Decomposition'!$B$3:$H$247,$B60,1),"")</f>
        <v/>
      </c>
      <c r="AS60" s="68" t="str" cm="1">
        <f t="array" ref="AS60">IF($AP60=1,INDEX('COLREGS Decomposition'!$B$3:$H$247,$B60,2),"")</f>
        <v/>
      </c>
      <c r="AT60" s="68" t="str" cm="1">
        <f t="array" ref="AT60">IF($AP60=1,INDEX('COLREGS Decomposition'!$B$3:$H$247,$B60,3),"")</f>
        <v/>
      </c>
      <c r="AU60" s="68" t="str" cm="1">
        <f t="array" ref="AU60">IF($AP60=1,INDEX('COLREGS Decomposition'!$B$3:$H$247,$B60,4),"")</f>
        <v/>
      </c>
      <c r="AV60" s="68" t="str" cm="1">
        <f t="array" ref="AV60">IF($AP60=1,INDEX('COLREGS Decomposition'!$B$3:$H$2487,$B60,5),"")</f>
        <v/>
      </c>
      <c r="AW60" s="68" t="str" cm="1">
        <f t="array" ref="AW60">IF($AP60=1,INDEX('COLREGS Decomposition'!$B$3:$H$247,$B60,6),"")</f>
        <v/>
      </c>
      <c r="AX60" s="68" t="str" cm="1">
        <f t="array" ref="AX60">IF($AP60=1,IF(INDEX('COLREGS Decomposition'!$B$3:$H$247,$B60,7)=0,"",INDEX('COLREGS Decomposition'!$B$3:$H$247,$B60,7)),"")</f>
        <v/>
      </c>
    </row>
    <row r="61" spans="2:50" x14ac:dyDescent="0.25">
      <c r="B61" s="49">
        <v>51</v>
      </c>
      <c r="C61" s="27"/>
      <c r="D61" s="49" t="str">
        <v>-</v>
      </c>
      <c r="E61" s="49">
        <f t="shared" si="4"/>
        <v>1</v>
      </c>
      <c r="F61" s="49">
        <f t="shared" si="6"/>
        <v>0</v>
      </c>
      <c r="G61" s="27"/>
      <c r="H61" s="27"/>
      <c r="I61" s="27"/>
      <c r="J61" s="27"/>
      <c r="K61" s="27"/>
      <c r="L61" s="27"/>
      <c r="N61" s="49" t="str">
        <v>-</v>
      </c>
      <c r="O61" s="49">
        <f t="shared" si="5"/>
        <v>1</v>
      </c>
      <c r="P61" s="49">
        <f>IF(AND(O61=$N$7,N61='Scenario Definition'!$H$11),1,0)</f>
        <v>0</v>
      </c>
      <c r="Q61" s="27"/>
      <c r="R61" s="27"/>
      <c r="S61" s="27"/>
      <c r="U61" s="49" t="str">
        <v>-</v>
      </c>
      <c r="V61" s="49">
        <f t="shared" si="7"/>
        <v>1</v>
      </c>
      <c r="W61" s="49">
        <f t="shared" si="8"/>
        <v>0</v>
      </c>
      <c r="Y61" s="49" t="str">
        <v>-</v>
      </c>
      <c r="Z61" s="49">
        <f t="shared" si="9"/>
        <v>1</v>
      </c>
      <c r="AA61" s="49">
        <f t="shared" si="10"/>
        <v>0</v>
      </c>
      <c r="AB61" s="28"/>
      <c r="AC61" s="49" t="str">
        <v>Traffic Separation Scheme</v>
      </c>
      <c r="AD61" s="49">
        <f t="shared" si="11"/>
        <v>0</v>
      </c>
      <c r="AE61" s="49">
        <f t="shared" si="12"/>
        <v>0</v>
      </c>
      <c r="AG61" s="49" t="str">
        <v>-</v>
      </c>
      <c r="AH61" s="49">
        <f t="shared" si="13"/>
        <v>1</v>
      </c>
      <c r="AI61" s="49">
        <f t="shared" si="17"/>
        <v>0</v>
      </c>
      <c r="AJ61" s="27"/>
      <c r="AK61" s="27"/>
      <c r="AL61" s="27"/>
      <c r="AM61" s="27"/>
      <c r="AO61" s="68">
        <f t="shared" si="14"/>
        <v>0</v>
      </c>
      <c r="AP61" s="68">
        <f t="shared" si="15"/>
        <v>0</v>
      </c>
      <c r="AQ61" s="68">
        <f t="shared" si="16"/>
        <v>0</v>
      </c>
      <c r="AR61" s="68" t="str" cm="1">
        <f t="array" ref="AR61">IF($AP61=1,INDEX('COLREGS Decomposition'!$B$3:$H$247,$B61,1),"")</f>
        <v/>
      </c>
      <c r="AS61" s="68" t="str" cm="1">
        <f t="array" ref="AS61">IF($AP61=1,INDEX('COLREGS Decomposition'!$B$3:$H$247,$B61,2),"")</f>
        <v/>
      </c>
      <c r="AT61" s="68" t="str" cm="1">
        <f t="array" ref="AT61">IF($AP61=1,INDEX('COLREGS Decomposition'!$B$3:$H$247,$B61,3),"")</f>
        <v/>
      </c>
      <c r="AU61" s="68" t="str" cm="1">
        <f t="array" ref="AU61">IF($AP61=1,INDEX('COLREGS Decomposition'!$B$3:$H$247,$B61,4),"")</f>
        <v/>
      </c>
      <c r="AV61" s="68" t="str" cm="1">
        <f t="array" ref="AV61">IF($AP61=1,INDEX('COLREGS Decomposition'!$B$3:$H$2487,$B61,5),"")</f>
        <v/>
      </c>
      <c r="AW61" s="68" t="str" cm="1">
        <f t="array" ref="AW61">IF($AP61=1,INDEX('COLREGS Decomposition'!$B$3:$H$247,$B61,6),"")</f>
        <v/>
      </c>
      <c r="AX61" s="68" t="str" cm="1">
        <f t="array" ref="AX61">IF($AP61=1,IF(INDEX('COLREGS Decomposition'!$B$3:$H$247,$B61,7)=0,"",INDEX('COLREGS Decomposition'!$B$3:$H$247,$B61,7)),"")</f>
        <v/>
      </c>
    </row>
    <row r="62" spans="2:50" x14ac:dyDescent="0.25">
      <c r="B62" s="49">
        <v>52</v>
      </c>
      <c r="C62" s="27"/>
      <c r="D62" s="49" t="str">
        <v>-</v>
      </c>
      <c r="E62" s="49">
        <f t="shared" si="4"/>
        <v>1</v>
      </c>
      <c r="F62" s="49">
        <f t="shared" si="6"/>
        <v>0</v>
      </c>
      <c r="G62" s="27"/>
      <c r="H62" s="27"/>
      <c r="I62" s="27"/>
      <c r="J62" s="27"/>
      <c r="K62" s="27"/>
      <c r="L62" s="27"/>
      <c r="N62" s="49" t="str">
        <v>-</v>
      </c>
      <c r="O62" s="49">
        <f t="shared" si="5"/>
        <v>1</v>
      </c>
      <c r="P62" s="49">
        <f>IF(AND(O62=$N$7,N62='Scenario Definition'!$H$11),1,0)</f>
        <v>0</v>
      </c>
      <c r="Q62" s="27"/>
      <c r="R62" s="27"/>
      <c r="S62" s="27"/>
      <c r="U62" s="49" t="str">
        <v>-</v>
      </c>
      <c r="V62" s="49">
        <f t="shared" si="7"/>
        <v>1</v>
      </c>
      <c r="W62" s="49">
        <f t="shared" si="8"/>
        <v>0</v>
      </c>
      <c r="Y62" s="49" t="str">
        <v>-</v>
      </c>
      <c r="Z62" s="49">
        <f t="shared" si="9"/>
        <v>1</v>
      </c>
      <c r="AA62" s="49">
        <f t="shared" si="10"/>
        <v>0</v>
      </c>
      <c r="AB62" s="28"/>
      <c r="AC62" s="49" t="str">
        <v>Traffic Separation Scheme</v>
      </c>
      <c r="AD62" s="49">
        <f t="shared" si="11"/>
        <v>0</v>
      </c>
      <c r="AE62" s="49">
        <f t="shared" si="12"/>
        <v>0</v>
      </c>
      <c r="AG62" s="49" t="str">
        <v>-</v>
      </c>
      <c r="AH62" s="49">
        <f t="shared" si="13"/>
        <v>1</v>
      </c>
      <c r="AI62" s="49">
        <f t="shared" si="17"/>
        <v>0</v>
      </c>
      <c r="AJ62" s="27"/>
      <c r="AK62" s="27"/>
      <c r="AL62" s="27"/>
      <c r="AM62" s="27"/>
      <c r="AO62" s="68">
        <f t="shared" si="14"/>
        <v>0</v>
      </c>
      <c r="AP62" s="68">
        <f t="shared" si="15"/>
        <v>0</v>
      </c>
      <c r="AQ62" s="68">
        <f t="shared" si="16"/>
        <v>0</v>
      </c>
      <c r="AR62" s="68" t="str" cm="1">
        <f t="array" ref="AR62">IF($AP62=1,INDEX('COLREGS Decomposition'!$B$3:$H$247,$B62,1),"")</f>
        <v/>
      </c>
      <c r="AS62" s="68" t="str" cm="1">
        <f t="array" ref="AS62">IF($AP62=1,INDEX('COLREGS Decomposition'!$B$3:$H$247,$B62,2),"")</f>
        <v/>
      </c>
      <c r="AT62" s="68" t="str" cm="1">
        <f t="array" ref="AT62">IF($AP62=1,INDEX('COLREGS Decomposition'!$B$3:$H$247,$B62,3),"")</f>
        <v/>
      </c>
      <c r="AU62" s="68" t="str" cm="1">
        <f t="array" ref="AU62">IF($AP62=1,INDEX('COLREGS Decomposition'!$B$3:$H$247,$B62,4),"")</f>
        <v/>
      </c>
      <c r="AV62" s="68" t="str" cm="1">
        <f t="array" ref="AV62">IF($AP62=1,INDEX('COLREGS Decomposition'!$B$3:$H$2487,$B62,5),"")</f>
        <v/>
      </c>
      <c r="AW62" s="68" t="str" cm="1">
        <f t="array" ref="AW62">IF($AP62=1,INDEX('COLREGS Decomposition'!$B$3:$H$247,$B62,6),"")</f>
        <v/>
      </c>
      <c r="AX62" s="68" t="str" cm="1">
        <f t="array" ref="AX62">IF($AP62=1,IF(INDEX('COLREGS Decomposition'!$B$3:$H$247,$B62,7)=0,"",INDEX('COLREGS Decomposition'!$B$3:$H$247,$B62,7)),"")</f>
        <v/>
      </c>
    </row>
    <row r="63" spans="2:50" x14ac:dyDescent="0.25">
      <c r="B63" s="49">
        <v>53</v>
      </c>
      <c r="C63" s="27"/>
      <c r="D63" s="49" t="str">
        <v>L &lt; 20</v>
      </c>
      <c r="E63" s="49">
        <f t="shared" si="4"/>
        <v>1</v>
      </c>
      <c r="F63" s="49">
        <f t="shared" si="6"/>
        <v>1</v>
      </c>
      <c r="G63" s="27"/>
      <c r="H63" s="27"/>
      <c r="I63" s="27"/>
      <c r="J63" s="27"/>
      <c r="K63" s="27"/>
      <c r="L63" s="27"/>
      <c r="N63" s="49" t="str">
        <v>-</v>
      </c>
      <c r="O63" s="49">
        <f t="shared" si="5"/>
        <v>1</v>
      </c>
      <c r="P63" s="49">
        <f>IF(AND(O63=$N$7,N63='Scenario Definition'!$H$11),1,0)</f>
        <v>0</v>
      </c>
      <c r="Q63" s="27"/>
      <c r="R63" s="27"/>
      <c r="S63" s="27"/>
      <c r="U63" s="49" t="str">
        <v>-</v>
      </c>
      <c r="V63" s="49">
        <f t="shared" si="7"/>
        <v>1</v>
      </c>
      <c r="W63" s="49">
        <f t="shared" si="8"/>
        <v>0</v>
      </c>
      <c r="Y63" s="49" t="str">
        <v>-</v>
      </c>
      <c r="Z63" s="49">
        <f t="shared" si="9"/>
        <v>1</v>
      </c>
      <c r="AA63" s="49">
        <f t="shared" si="10"/>
        <v>0</v>
      </c>
      <c r="AB63" s="28"/>
      <c r="AC63" s="49" t="str">
        <v>Traffic Separation Scheme</v>
      </c>
      <c r="AD63" s="49">
        <f t="shared" si="11"/>
        <v>0</v>
      </c>
      <c r="AE63" s="49">
        <f t="shared" si="12"/>
        <v>0</v>
      </c>
      <c r="AG63" s="49" t="str">
        <v>-</v>
      </c>
      <c r="AH63" s="49">
        <f t="shared" si="13"/>
        <v>1</v>
      </c>
      <c r="AI63" s="49">
        <f t="shared" si="17"/>
        <v>0</v>
      </c>
      <c r="AJ63" s="27"/>
      <c r="AK63" s="27"/>
      <c r="AL63" s="27"/>
      <c r="AM63" s="27"/>
      <c r="AO63" s="68">
        <f t="shared" si="14"/>
        <v>0</v>
      </c>
      <c r="AP63" s="68">
        <f t="shared" si="15"/>
        <v>0</v>
      </c>
      <c r="AQ63" s="68">
        <f t="shared" si="16"/>
        <v>0</v>
      </c>
      <c r="AR63" s="68" t="str" cm="1">
        <f t="array" ref="AR63">IF($AP63=1,INDEX('COLREGS Decomposition'!$B$3:$H$247,$B63,1),"")</f>
        <v/>
      </c>
      <c r="AS63" s="68" t="str" cm="1">
        <f t="array" ref="AS63">IF($AP63=1,INDEX('COLREGS Decomposition'!$B$3:$H$247,$B63,2),"")</f>
        <v/>
      </c>
      <c r="AT63" s="68" t="str" cm="1">
        <f t="array" ref="AT63">IF($AP63=1,INDEX('COLREGS Decomposition'!$B$3:$H$247,$B63,3),"")</f>
        <v/>
      </c>
      <c r="AU63" s="68" t="str" cm="1">
        <f t="array" ref="AU63">IF($AP63=1,INDEX('COLREGS Decomposition'!$B$3:$H$247,$B63,4),"")</f>
        <v/>
      </c>
      <c r="AV63" s="68" t="str" cm="1">
        <f t="array" ref="AV63">IF($AP63=1,INDEX('COLREGS Decomposition'!$B$3:$H$2487,$B63,5),"")</f>
        <v/>
      </c>
      <c r="AW63" s="68" t="str" cm="1">
        <f t="array" ref="AW63">IF($AP63=1,INDEX('COLREGS Decomposition'!$B$3:$H$247,$B63,6),"")</f>
        <v/>
      </c>
      <c r="AX63" s="68" t="str" cm="1">
        <f t="array" ref="AX63">IF($AP63=1,IF(INDEX('COLREGS Decomposition'!$B$3:$H$247,$B63,7)=0,"",INDEX('COLREGS Decomposition'!$B$3:$H$247,$B63,7)),"")</f>
        <v/>
      </c>
    </row>
    <row r="64" spans="2:50" x14ac:dyDescent="0.25">
      <c r="B64" s="49">
        <v>54</v>
      </c>
      <c r="C64" s="27"/>
      <c r="D64" s="49" t="str">
        <v>-</v>
      </c>
      <c r="E64" s="49">
        <f t="shared" si="4"/>
        <v>1</v>
      </c>
      <c r="F64" s="49">
        <f t="shared" si="6"/>
        <v>0</v>
      </c>
      <c r="G64" s="27"/>
      <c r="H64" s="27"/>
      <c r="I64" s="27"/>
      <c r="J64" s="27"/>
      <c r="K64" s="27"/>
      <c r="L64" s="27"/>
      <c r="N64" s="49" t="str">
        <v>Sailing</v>
      </c>
      <c r="O64" s="49">
        <f t="shared" si="5"/>
        <v>0</v>
      </c>
      <c r="P64" s="49">
        <f>IF(AND(O64=$N$7,N64='Scenario Definition'!$H$11),1,0)</f>
        <v>0</v>
      </c>
      <c r="Q64" s="27"/>
      <c r="R64" s="27"/>
      <c r="S64" s="27"/>
      <c r="U64" s="49" t="str">
        <v>-</v>
      </c>
      <c r="V64" s="49">
        <f t="shared" si="7"/>
        <v>1</v>
      </c>
      <c r="W64" s="49">
        <f t="shared" si="8"/>
        <v>0</v>
      </c>
      <c r="Y64" s="49" t="str">
        <v>-</v>
      </c>
      <c r="Z64" s="49">
        <f t="shared" si="9"/>
        <v>1</v>
      </c>
      <c r="AA64" s="49">
        <f t="shared" si="10"/>
        <v>0</v>
      </c>
      <c r="AB64" s="28"/>
      <c r="AC64" s="49" t="str">
        <v>Traffic Separation Scheme</v>
      </c>
      <c r="AD64" s="49">
        <f t="shared" si="11"/>
        <v>0</v>
      </c>
      <c r="AE64" s="49">
        <f t="shared" si="12"/>
        <v>0</v>
      </c>
      <c r="AG64" s="49" t="str">
        <v>-</v>
      </c>
      <c r="AH64" s="49">
        <f t="shared" si="13"/>
        <v>1</v>
      </c>
      <c r="AI64" s="49">
        <f t="shared" si="17"/>
        <v>0</v>
      </c>
      <c r="AJ64" s="27"/>
      <c r="AK64" s="27"/>
      <c r="AL64" s="27"/>
      <c r="AM64" s="27"/>
      <c r="AO64" s="68">
        <f t="shared" si="14"/>
        <v>0</v>
      </c>
      <c r="AP64" s="68">
        <f t="shared" si="15"/>
        <v>0</v>
      </c>
      <c r="AQ64" s="68">
        <f t="shared" si="16"/>
        <v>0</v>
      </c>
      <c r="AR64" s="68" t="str" cm="1">
        <f t="array" ref="AR64">IF($AP64=1,INDEX('COLREGS Decomposition'!$B$3:$H$247,$B64,1),"")</f>
        <v/>
      </c>
      <c r="AS64" s="68" t="str" cm="1">
        <f t="array" ref="AS64">IF($AP64=1,INDEX('COLREGS Decomposition'!$B$3:$H$247,$B64,2),"")</f>
        <v/>
      </c>
      <c r="AT64" s="68" t="str" cm="1">
        <f t="array" ref="AT64">IF($AP64=1,INDEX('COLREGS Decomposition'!$B$3:$H$247,$B64,3),"")</f>
        <v/>
      </c>
      <c r="AU64" s="68" t="str" cm="1">
        <f t="array" ref="AU64">IF($AP64=1,INDEX('COLREGS Decomposition'!$B$3:$H$247,$B64,4),"")</f>
        <v/>
      </c>
      <c r="AV64" s="68" t="str" cm="1">
        <f t="array" ref="AV64">IF($AP64=1,INDEX('COLREGS Decomposition'!$B$3:$H$2487,$B64,5),"")</f>
        <v/>
      </c>
      <c r="AW64" s="68" t="str" cm="1">
        <f t="array" ref="AW64">IF($AP64=1,INDEX('COLREGS Decomposition'!$B$3:$H$247,$B64,6),"")</f>
        <v/>
      </c>
      <c r="AX64" s="68" t="str" cm="1">
        <f t="array" ref="AX64">IF($AP64=1,IF(INDEX('COLREGS Decomposition'!$B$3:$H$247,$B64,7)=0,"",INDEX('COLREGS Decomposition'!$B$3:$H$247,$B64,7)),"")</f>
        <v/>
      </c>
    </row>
    <row r="65" spans="2:50" x14ac:dyDescent="0.25">
      <c r="B65" s="49">
        <v>55</v>
      </c>
      <c r="C65" s="27"/>
      <c r="D65" s="49" t="str">
        <v>-</v>
      </c>
      <c r="E65" s="49">
        <f t="shared" si="4"/>
        <v>1</v>
      </c>
      <c r="F65" s="49">
        <f t="shared" si="6"/>
        <v>0</v>
      </c>
      <c r="G65" s="27"/>
      <c r="H65" s="27"/>
      <c r="I65" s="27"/>
      <c r="J65" s="27"/>
      <c r="K65" s="27"/>
      <c r="L65" s="27"/>
      <c r="N65" s="49" t="str">
        <v>-</v>
      </c>
      <c r="O65" s="49">
        <f t="shared" si="5"/>
        <v>1</v>
      </c>
      <c r="P65" s="49">
        <f>IF(AND(O65=$N$7,N65='Scenario Definition'!$H$11),1,0)</f>
        <v>0</v>
      </c>
      <c r="Q65" s="27"/>
      <c r="R65" s="27"/>
      <c r="S65" s="27"/>
      <c r="U65" s="49" t="str">
        <v>-</v>
      </c>
      <c r="V65" s="49">
        <f t="shared" si="7"/>
        <v>1</v>
      </c>
      <c r="W65" s="49">
        <f t="shared" si="8"/>
        <v>0</v>
      </c>
      <c r="Y65" s="49" t="str">
        <v>-</v>
      </c>
      <c r="Z65" s="49">
        <f t="shared" si="9"/>
        <v>1</v>
      </c>
      <c r="AA65" s="49">
        <f t="shared" si="10"/>
        <v>0</v>
      </c>
      <c r="AB65" s="28"/>
      <c r="AC65" s="49" t="str">
        <v>Traffic Separation Scheme</v>
      </c>
      <c r="AD65" s="49">
        <f t="shared" si="11"/>
        <v>0</v>
      </c>
      <c r="AE65" s="49">
        <f t="shared" si="12"/>
        <v>0</v>
      </c>
      <c r="AG65" s="49" t="str">
        <v>Fishing</v>
      </c>
      <c r="AH65" s="49">
        <f t="shared" si="13"/>
        <v>0</v>
      </c>
      <c r="AI65" s="49">
        <f t="shared" si="17"/>
        <v>0</v>
      </c>
      <c r="AJ65" s="27"/>
      <c r="AK65" s="27"/>
      <c r="AL65" s="27"/>
      <c r="AM65" s="27"/>
      <c r="AO65" s="68">
        <f t="shared" si="14"/>
        <v>0</v>
      </c>
      <c r="AP65" s="68">
        <f t="shared" si="15"/>
        <v>0</v>
      </c>
      <c r="AQ65" s="68">
        <f t="shared" si="16"/>
        <v>0</v>
      </c>
      <c r="AR65" s="68" t="str" cm="1">
        <f t="array" ref="AR65">IF($AP65=1,INDEX('COLREGS Decomposition'!$B$3:$H$247,$B65,1),"")</f>
        <v/>
      </c>
      <c r="AS65" s="68" t="str" cm="1">
        <f t="array" ref="AS65">IF($AP65=1,INDEX('COLREGS Decomposition'!$B$3:$H$247,$B65,2),"")</f>
        <v/>
      </c>
      <c r="AT65" s="68" t="str" cm="1">
        <f t="array" ref="AT65">IF($AP65=1,INDEX('COLREGS Decomposition'!$B$3:$H$247,$B65,3),"")</f>
        <v/>
      </c>
      <c r="AU65" s="68" t="str" cm="1">
        <f t="array" ref="AU65">IF($AP65=1,INDEX('COLREGS Decomposition'!$B$3:$H$247,$B65,4),"")</f>
        <v/>
      </c>
      <c r="AV65" s="68" t="str" cm="1">
        <f t="array" ref="AV65">IF($AP65=1,INDEX('COLREGS Decomposition'!$B$3:$H$2487,$B65,5),"")</f>
        <v/>
      </c>
      <c r="AW65" s="68" t="str" cm="1">
        <f t="array" ref="AW65">IF($AP65=1,INDEX('COLREGS Decomposition'!$B$3:$H$247,$B65,6),"")</f>
        <v/>
      </c>
      <c r="AX65" s="68" t="str" cm="1">
        <f t="array" ref="AX65">IF($AP65=1,IF(INDEX('COLREGS Decomposition'!$B$3:$H$247,$B65,7)=0,"",INDEX('COLREGS Decomposition'!$B$3:$H$247,$B65,7)),"")</f>
        <v/>
      </c>
    </row>
    <row r="66" spans="2:50" x14ac:dyDescent="0.25">
      <c r="B66" s="49">
        <v>56</v>
      </c>
      <c r="C66" s="27"/>
      <c r="D66" s="49" t="str">
        <v>-</v>
      </c>
      <c r="E66" s="49">
        <f t="shared" si="4"/>
        <v>1</v>
      </c>
      <c r="F66" s="49">
        <f t="shared" si="6"/>
        <v>0</v>
      </c>
      <c r="G66" s="27"/>
      <c r="H66" s="27"/>
      <c r="I66" s="27"/>
      <c r="J66" s="27"/>
      <c r="K66" s="27"/>
      <c r="L66" s="27"/>
      <c r="N66" s="49" t="str">
        <v>-</v>
      </c>
      <c r="O66" s="49">
        <f t="shared" si="5"/>
        <v>1</v>
      </c>
      <c r="P66" s="49">
        <f>IF(AND(O66=$N$7,N66='Scenario Definition'!$H$11),1,0)</f>
        <v>0</v>
      </c>
      <c r="Q66" s="27"/>
      <c r="R66" s="27"/>
      <c r="S66" s="27"/>
      <c r="U66" s="49" t="str">
        <v>-</v>
      </c>
      <c r="V66" s="49">
        <f t="shared" si="7"/>
        <v>1</v>
      </c>
      <c r="W66" s="49">
        <f t="shared" si="8"/>
        <v>0</v>
      </c>
      <c r="Y66" s="49" t="str">
        <v>-</v>
      </c>
      <c r="Z66" s="49">
        <f t="shared" si="9"/>
        <v>1</v>
      </c>
      <c r="AA66" s="49">
        <f t="shared" si="10"/>
        <v>0</v>
      </c>
      <c r="AB66" s="28"/>
      <c r="AC66" s="49" t="str">
        <v>Traffic Separation Scheme</v>
      </c>
      <c r="AD66" s="49">
        <f t="shared" si="11"/>
        <v>0</v>
      </c>
      <c r="AE66" s="49">
        <f t="shared" si="12"/>
        <v>0</v>
      </c>
      <c r="AG66" s="49" t="str">
        <v>-</v>
      </c>
      <c r="AH66" s="49">
        <f t="shared" si="13"/>
        <v>1</v>
      </c>
      <c r="AI66" s="49">
        <f t="shared" si="17"/>
        <v>0</v>
      </c>
      <c r="AJ66" s="27"/>
      <c r="AK66" s="27"/>
      <c r="AL66" s="27"/>
      <c r="AM66" s="27"/>
      <c r="AO66" s="68">
        <f t="shared" si="14"/>
        <v>0</v>
      </c>
      <c r="AP66" s="68">
        <f t="shared" si="15"/>
        <v>0</v>
      </c>
      <c r="AQ66" s="68">
        <f t="shared" si="16"/>
        <v>0</v>
      </c>
      <c r="AR66" s="68" t="str" cm="1">
        <f t="array" ref="AR66">IF($AP66=1,INDEX('COLREGS Decomposition'!$B$3:$H$247,$B66,1),"")</f>
        <v/>
      </c>
      <c r="AS66" s="68" t="str" cm="1">
        <f t="array" ref="AS66">IF($AP66=1,INDEX('COLREGS Decomposition'!$B$3:$H$247,$B66,2),"")</f>
        <v/>
      </c>
      <c r="AT66" s="68" t="str" cm="1">
        <f t="array" ref="AT66">IF($AP66=1,INDEX('COLREGS Decomposition'!$B$3:$H$247,$B66,3),"")</f>
        <v/>
      </c>
      <c r="AU66" s="68" t="str" cm="1">
        <f t="array" ref="AU66">IF($AP66=1,INDEX('COLREGS Decomposition'!$B$3:$H$247,$B66,4),"")</f>
        <v/>
      </c>
      <c r="AV66" s="68" t="str" cm="1">
        <f t="array" ref="AV66">IF($AP66=1,INDEX('COLREGS Decomposition'!$B$3:$H$2487,$B66,5),"")</f>
        <v/>
      </c>
      <c r="AW66" s="68" t="str" cm="1">
        <f t="array" ref="AW66">IF($AP66=1,INDEX('COLREGS Decomposition'!$B$3:$H$247,$B66,6),"")</f>
        <v/>
      </c>
      <c r="AX66" s="68" t="str" cm="1">
        <f t="array" ref="AX66">IF($AP66=1,IF(INDEX('COLREGS Decomposition'!$B$3:$H$247,$B66,7)=0,"",INDEX('COLREGS Decomposition'!$B$3:$H$247,$B66,7)),"")</f>
        <v/>
      </c>
    </row>
    <row r="67" spans="2:50" x14ac:dyDescent="0.25">
      <c r="B67" s="49">
        <v>57</v>
      </c>
      <c r="C67" s="27"/>
      <c r="D67" s="49" t="str">
        <v>-</v>
      </c>
      <c r="E67" s="49">
        <f t="shared" si="4"/>
        <v>1</v>
      </c>
      <c r="F67" s="49">
        <f t="shared" si="6"/>
        <v>0</v>
      </c>
      <c r="G67" s="27"/>
      <c r="H67" s="27"/>
      <c r="I67" s="27"/>
      <c r="J67" s="27"/>
      <c r="K67" s="27"/>
      <c r="L67" s="27"/>
      <c r="N67" s="49" t="str">
        <v>-</v>
      </c>
      <c r="O67" s="49">
        <f t="shared" si="5"/>
        <v>1</v>
      </c>
      <c r="P67" s="49">
        <f>IF(AND(O67=$N$7,N67='Scenario Definition'!$H$11),1,0)</f>
        <v>0</v>
      </c>
      <c r="Q67" s="27"/>
      <c r="R67" s="27"/>
      <c r="S67" s="27"/>
      <c r="U67" s="49" t="str">
        <v>-</v>
      </c>
      <c r="V67" s="49">
        <f t="shared" si="7"/>
        <v>1</v>
      </c>
      <c r="W67" s="49">
        <f t="shared" si="8"/>
        <v>0</v>
      </c>
      <c r="Y67" s="49" t="str">
        <v>-</v>
      </c>
      <c r="Z67" s="49">
        <f t="shared" si="9"/>
        <v>1</v>
      </c>
      <c r="AA67" s="49">
        <f t="shared" si="10"/>
        <v>0</v>
      </c>
      <c r="AB67" s="28"/>
      <c r="AC67" s="49" t="str">
        <v>Traffic Separation Scheme</v>
      </c>
      <c r="AD67" s="49">
        <f t="shared" si="11"/>
        <v>0</v>
      </c>
      <c r="AE67" s="49">
        <f t="shared" si="12"/>
        <v>0</v>
      </c>
      <c r="AG67" s="49" t="str">
        <v>-</v>
      </c>
      <c r="AH67" s="49">
        <f t="shared" si="13"/>
        <v>1</v>
      </c>
      <c r="AI67" s="49">
        <f t="shared" si="17"/>
        <v>0</v>
      </c>
      <c r="AJ67" s="27"/>
      <c r="AK67" s="27"/>
      <c r="AL67" s="27"/>
      <c r="AM67" s="27"/>
      <c r="AO67" s="68">
        <f t="shared" si="14"/>
        <v>0</v>
      </c>
      <c r="AP67" s="68">
        <f t="shared" si="15"/>
        <v>0</v>
      </c>
      <c r="AQ67" s="68">
        <f t="shared" si="16"/>
        <v>0</v>
      </c>
      <c r="AR67" s="68" t="str" cm="1">
        <f t="array" ref="AR67">IF($AP67=1,INDEX('COLREGS Decomposition'!$B$3:$H$247,$B67,1),"")</f>
        <v/>
      </c>
      <c r="AS67" s="68" t="str" cm="1">
        <f t="array" ref="AS67">IF($AP67=1,INDEX('COLREGS Decomposition'!$B$3:$H$247,$B67,2),"")</f>
        <v/>
      </c>
      <c r="AT67" s="68" t="str" cm="1">
        <f t="array" ref="AT67">IF($AP67=1,INDEX('COLREGS Decomposition'!$B$3:$H$247,$B67,3),"")</f>
        <v/>
      </c>
      <c r="AU67" s="68" t="str" cm="1">
        <f t="array" ref="AU67">IF($AP67=1,INDEX('COLREGS Decomposition'!$B$3:$H$247,$B67,4),"")</f>
        <v/>
      </c>
      <c r="AV67" s="68" t="str" cm="1">
        <f t="array" ref="AV67">IF($AP67=1,INDEX('COLREGS Decomposition'!$B$3:$H$2487,$B67,5),"")</f>
        <v/>
      </c>
      <c r="AW67" s="68" t="str" cm="1">
        <f t="array" ref="AW67">IF($AP67=1,INDEX('COLREGS Decomposition'!$B$3:$H$247,$B67,6),"")</f>
        <v/>
      </c>
      <c r="AX67" s="68" t="str" cm="1">
        <f t="array" ref="AX67">IF($AP67=1,IF(INDEX('COLREGS Decomposition'!$B$3:$H$247,$B67,7)=0,"",INDEX('COLREGS Decomposition'!$B$3:$H$247,$B67,7)),"")</f>
        <v/>
      </c>
    </row>
    <row r="68" spans="2:50" x14ac:dyDescent="0.25">
      <c r="B68" s="49">
        <v>58</v>
      </c>
      <c r="C68" s="27"/>
      <c r="D68" s="49" t="str">
        <v>-</v>
      </c>
      <c r="E68" s="49">
        <f t="shared" si="4"/>
        <v>1</v>
      </c>
      <c r="F68" s="49">
        <f t="shared" si="6"/>
        <v>0</v>
      </c>
      <c r="G68" s="27"/>
      <c r="H68" s="27"/>
      <c r="I68" s="27"/>
      <c r="J68" s="27"/>
      <c r="K68" s="27"/>
      <c r="L68" s="27"/>
      <c r="N68" s="49" t="str">
        <v>-</v>
      </c>
      <c r="O68" s="49">
        <f t="shared" si="5"/>
        <v>1</v>
      </c>
      <c r="P68" s="49">
        <f>IF(AND(O68=$N$7,N68='Scenario Definition'!$H$11),1,0)</f>
        <v>0</v>
      </c>
      <c r="Q68" s="27"/>
      <c r="R68" s="27"/>
      <c r="S68" s="27"/>
      <c r="U68" s="49" t="str">
        <v>-</v>
      </c>
      <c r="V68" s="49">
        <f t="shared" si="7"/>
        <v>1</v>
      </c>
      <c r="W68" s="49">
        <f t="shared" si="8"/>
        <v>0</v>
      </c>
      <c r="Y68" s="49" t="str">
        <v>-</v>
      </c>
      <c r="Z68" s="49">
        <f t="shared" si="9"/>
        <v>1</v>
      </c>
      <c r="AA68" s="49">
        <f t="shared" si="10"/>
        <v>0</v>
      </c>
      <c r="AB68" s="28"/>
      <c r="AC68" s="49" t="str">
        <v>Traffic Separation Scheme</v>
      </c>
      <c r="AD68" s="49">
        <f t="shared" si="11"/>
        <v>0</v>
      </c>
      <c r="AE68" s="49">
        <f t="shared" si="12"/>
        <v>0</v>
      </c>
      <c r="AG68" s="49" t="str">
        <v>-</v>
      </c>
      <c r="AH68" s="49">
        <f t="shared" si="13"/>
        <v>1</v>
      </c>
      <c r="AI68" s="49">
        <f t="shared" si="17"/>
        <v>0</v>
      </c>
      <c r="AJ68" s="27"/>
      <c r="AK68" s="27"/>
      <c r="AL68" s="27"/>
      <c r="AM68" s="27"/>
      <c r="AO68" s="68">
        <f t="shared" si="14"/>
        <v>0</v>
      </c>
      <c r="AP68" s="68">
        <f t="shared" si="15"/>
        <v>0</v>
      </c>
      <c r="AQ68" s="68">
        <f t="shared" si="16"/>
        <v>0</v>
      </c>
      <c r="AR68" s="68" t="str" cm="1">
        <f t="array" ref="AR68">IF($AP68=1,INDEX('COLREGS Decomposition'!$B$3:$H$247,$B68,1),"")</f>
        <v/>
      </c>
      <c r="AS68" s="68" t="str" cm="1">
        <f t="array" ref="AS68">IF($AP68=1,INDEX('COLREGS Decomposition'!$B$3:$H$247,$B68,2),"")</f>
        <v/>
      </c>
      <c r="AT68" s="68" t="str" cm="1">
        <f t="array" ref="AT68">IF($AP68=1,INDEX('COLREGS Decomposition'!$B$3:$H$247,$B68,3),"")</f>
        <v/>
      </c>
      <c r="AU68" s="68" t="str" cm="1">
        <f t="array" ref="AU68">IF($AP68=1,INDEX('COLREGS Decomposition'!$B$3:$H$247,$B68,4),"")</f>
        <v/>
      </c>
      <c r="AV68" s="68" t="str" cm="1">
        <f t="array" ref="AV68">IF($AP68=1,INDEX('COLREGS Decomposition'!$B$3:$H$2487,$B68,5),"")</f>
        <v/>
      </c>
      <c r="AW68" s="68" t="str" cm="1">
        <f t="array" ref="AW68">IF($AP68=1,INDEX('COLREGS Decomposition'!$B$3:$H$247,$B68,6),"")</f>
        <v/>
      </c>
      <c r="AX68" s="68" t="str" cm="1">
        <f t="array" ref="AX68">IF($AP68=1,IF(INDEX('COLREGS Decomposition'!$B$3:$H$247,$B68,7)=0,"",INDEX('COLREGS Decomposition'!$B$3:$H$247,$B68,7)),"")</f>
        <v/>
      </c>
    </row>
    <row r="69" spans="2:50" x14ac:dyDescent="0.25">
      <c r="B69" s="49">
        <v>59</v>
      </c>
      <c r="C69" s="27"/>
      <c r="D69" s="49" t="str">
        <v>-</v>
      </c>
      <c r="E69" s="49">
        <f t="shared" si="4"/>
        <v>1</v>
      </c>
      <c r="F69" s="49">
        <f t="shared" si="6"/>
        <v>0</v>
      </c>
      <c r="G69" s="27"/>
      <c r="H69" s="27"/>
      <c r="I69" s="27"/>
      <c r="J69" s="27"/>
      <c r="K69" s="27"/>
      <c r="L69" s="27"/>
      <c r="N69" s="49" t="str">
        <v>-</v>
      </c>
      <c r="O69" s="49">
        <f t="shared" si="5"/>
        <v>1</v>
      </c>
      <c r="P69" s="49">
        <f>IF(AND(O69=$N$7,N69='Scenario Definition'!$H$11),1,0)</f>
        <v>0</v>
      </c>
      <c r="Q69" s="27"/>
      <c r="R69" s="27"/>
      <c r="S69" s="27"/>
      <c r="U69" s="49" t="str">
        <v>-</v>
      </c>
      <c r="V69" s="49">
        <f t="shared" si="7"/>
        <v>1</v>
      </c>
      <c r="W69" s="49">
        <f t="shared" si="8"/>
        <v>0</v>
      </c>
      <c r="Y69" s="49" t="str">
        <v>-</v>
      </c>
      <c r="Z69" s="49">
        <f t="shared" si="9"/>
        <v>1</v>
      </c>
      <c r="AA69" s="49">
        <f t="shared" si="10"/>
        <v>0</v>
      </c>
      <c r="AB69" s="28"/>
      <c r="AC69" s="49" t="str">
        <v>Traffic Separation Scheme</v>
      </c>
      <c r="AD69" s="49">
        <f t="shared" si="11"/>
        <v>0</v>
      </c>
      <c r="AE69" s="49">
        <f t="shared" si="12"/>
        <v>0</v>
      </c>
      <c r="AG69" s="49" t="str">
        <v>-</v>
      </c>
      <c r="AH69" s="49">
        <f t="shared" si="13"/>
        <v>1</v>
      </c>
      <c r="AI69" s="49">
        <f t="shared" si="17"/>
        <v>0</v>
      </c>
      <c r="AJ69" s="27"/>
      <c r="AK69" s="27"/>
      <c r="AL69" s="27"/>
      <c r="AM69" s="27"/>
      <c r="AO69" s="68">
        <f t="shared" si="14"/>
        <v>0</v>
      </c>
      <c r="AP69" s="68">
        <f t="shared" si="15"/>
        <v>0</v>
      </c>
      <c r="AQ69" s="68">
        <f t="shared" si="16"/>
        <v>0</v>
      </c>
      <c r="AR69" s="68" t="str" cm="1">
        <f t="array" ref="AR69">IF($AP69=1,INDEX('COLREGS Decomposition'!$B$3:$H$247,$B69,1),"")</f>
        <v/>
      </c>
      <c r="AS69" s="68" t="str" cm="1">
        <f t="array" ref="AS69">IF($AP69=1,INDEX('COLREGS Decomposition'!$B$3:$H$247,$B69,2),"")</f>
        <v/>
      </c>
      <c r="AT69" s="68" t="str" cm="1">
        <f t="array" ref="AT69">IF($AP69=1,INDEX('COLREGS Decomposition'!$B$3:$H$247,$B69,3),"")</f>
        <v/>
      </c>
      <c r="AU69" s="68" t="str" cm="1">
        <f t="array" ref="AU69">IF($AP69=1,INDEX('COLREGS Decomposition'!$B$3:$H$247,$B69,4),"")</f>
        <v/>
      </c>
      <c r="AV69" s="68" t="str" cm="1">
        <f t="array" ref="AV69">IF($AP69=1,INDEX('COLREGS Decomposition'!$B$3:$H$2487,$B69,5),"")</f>
        <v/>
      </c>
      <c r="AW69" s="68" t="str" cm="1">
        <f t="array" ref="AW69">IF($AP69=1,INDEX('COLREGS Decomposition'!$B$3:$H$247,$B69,6),"")</f>
        <v/>
      </c>
      <c r="AX69" s="68" t="str" cm="1">
        <f t="array" ref="AX69">IF($AP69=1,IF(INDEX('COLREGS Decomposition'!$B$3:$H$247,$B69,7)=0,"",INDEX('COLREGS Decomposition'!$B$3:$H$247,$B69,7)),"")</f>
        <v/>
      </c>
    </row>
    <row r="70" spans="2:50" x14ac:dyDescent="0.25">
      <c r="B70" s="49">
        <v>60</v>
      </c>
      <c r="C70" s="27"/>
      <c r="D70" s="49" t="str">
        <v>-</v>
      </c>
      <c r="E70" s="49">
        <f t="shared" si="4"/>
        <v>1</v>
      </c>
      <c r="F70" s="49">
        <f t="shared" si="6"/>
        <v>0</v>
      </c>
      <c r="G70" s="27"/>
      <c r="H70" s="27"/>
      <c r="I70" s="27"/>
      <c r="J70" s="27"/>
      <c r="K70" s="27"/>
      <c r="L70" s="27"/>
      <c r="N70" s="49" t="str">
        <v>-</v>
      </c>
      <c r="O70" s="49">
        <f t="shared" si="5"/>
        <v>1</v>
      </c>
      <c r="P70" s="49">
        <f>IF(AND(O70=$N$7,N70='Scenario Definition'!$H$11),1,0)</f>
        <v>0</v>
      </c>
      <c r="Q70" s="27"/>
      <c r="R70" s="27"/>
      <c r="S70" s="27"/>
      <c r="U70" s="49" t="str">
        <v>Anchor</v>
      </c>
      <c r="V70" s="49">
        <f t="shared" si="7"/>
        <v>1</v>
      </c>
      <c r="W70" s="49">
        <f t="shared" si="8"/>
        <v>1</v>
      </c>
      <c r="Y70" s="49" t="str">
        <v>-</v>
      </c>
      <c r="Z70" s="49">
        <f t="shared" si="9"/>
        <v>1</v>
      </c>
      <c r="AA70" s="49">
        <f t="shared" si="10"/>
        <v>0</v>
      </c>
      <c r="AB70" s="28"/>
      <c r="AC70" s="49" t="str">
        <v>Traffic Separation Scheme</v>
      </c>
      <c r="AD70" s="49">
        <f t="shared" si="11"/>
        <v>0</v>
      </c>
      <c r="AE70" s="49">
        <f t="shared" si="12"/>
        <v>0</v>
      </c>
      <c r="AG70" s="49" t="str">
        <v>-</v>
      </c>
      <c r="AH70" s="49">
        <f t="shared" si="13"/>
        <v>1</v>
      </c>
      <c r="AI70" s="49">
        <f t="shared" si="17"/>
        <v>0</v>
      </c>
      <c r="AJ70" s="27"/>
      <c r="AK70" s="27"/>
      <c r="AL70" s="27"/>
      <c r="AM70" s="27"/>
      <c r="AO70" s="68">
        <f t="shared" si="14"/>
        <v>0</v>
      </c>
      <c r="AP70" s="68">
        <f t="shared" si="15"/>
        <v>0</v>
      </c>
      <c r="AQ70" s="68">
        <f t="shared" si="16"/>
        <v>0</v>
      </c>
      <c r="AR70" s="68" t="str" cm="1">
        <f t="array" ref="AR70">IF($AP70=1,INDEX('COLREGS Decomposition'!$B$3:$H$247,$B70,1),"")</f>
        <v/>
      </c>
      <c r="AS70" s="68" t="str" cm="1">
        <f t="array" ref="AS70">IF($AP70=1,INDEX('COLREGS Decomposition'!$B$3:$H$247,$B70,2),"")</f>
        <v/>
      </c>
      <c r="AT70" s="68" t="str" cm="1">
        <f t="array" ref="AT70">IF($AP70=1,INDEX('COLREGS Decomposition'!$B$3:$H$247,$B70,3),"")</f>
        <v/>
      </c>
      <c r="AU70" s="68" t="str" cm="1">
        <f t="array" ref="AU70">IF($AP70=1,INDEX('COLREGS Decomposition'!$B$3:$H$247,$B70,4),"")</f>
        <v/>
      </c>
      <c r="AV70" s="68" t="str" cm="1">
        <f t="array" ref="AV70">IF($AP70=1,INDEX('COLREGS Decomposition'!$B$3:$H$2487,$B70,5),"")</f>
        <v/>
      </c>
      <c r="AW70" s="68" t="str" cm="1">
        <f t="array" ref="AW70">IF($AP70=1,INDEX('COLREGS Decomposition'!$B$3:$H$247,$B70,6),"")</f>
        <v/>
      </c>
      <c r="AX70" s="68" t="str" cm="1">
        <f t="array" ref="AX70">IF($AP70=1,IF(INDEX('COLREGS Decomposition'!$B$3:$H$247,$B70,7)=0,"",INDEX('COLREGS Decomposition'!$B$3:$H$247,$B70,7)),"")</f>
        <v/>
      </c>
    </row>
    <row r="71" spans="2:50" x14ac:dyDescent="0.25">
      <c r="B71" s="49">
        <v>61</v>
      </c>
      <c r="C71" s="27"/>
      <c r="D71" s="49" t="str">
        <v>-</v>
      </c>
      <c r="E71" s="49">
        <f t="shared" si="4"/>
        <v>1</v>
      </c>
      <c r="F71" s="49">
        <f t="shared" si="6"/>
        <v>0</v>
      </c>
      <c r="G71" s="27"/>
      <c r="H71" s="27"/>
      <c r="I71" s="27"/>
      <c r="J71" s="27"/>
      <c r="K71" s="27"/>
      <c r="L71" s="27"/>
      <c r="N71" s="49" t="str">
        <v>-</v>
      </c>
      <c r="O71" s="49">
        <f t="shared" si="5"/>
        <v>1</v>
      </c>
      <c r="P71" s="49">
        <f>IF(AND(O71=$N$7,N71='Scenario Definition'!$H$11),1,0)</f>
        <v>0</v>
      </c>
      <c r="Q71" s="27"/>
      <c r="R71" s="27"/>
      <c r="S71" s="27"/>
      <c r="U71" s="49" t="str">
        <v>-</v>
      </c>
      <c r="V71" s="49">
        <f t="shared" si="7"/>
        <v>1</v>
      </c>
      <c r="W71" s="49">
        <f t="shared" si="8"/>
        <v>0</v>
      </c>
      <c r="Y71" s="49" t="str">
        <v>-</v>
      </c>
      <c r="Z71" s="49">
        <f t="shared" si="9"/>
        <v>1</v>
      </c>
      <c r="AA71" s="49">
        <f t="shared" si="10"/>
        <v>0</v>
      </c>
      <c r="AB71" s="28"/>
      <c r="AC71" s="49" t="str">
        <v>Traffic Separation Scheme</v>
      </c>
      <c r="AD71" s="49">
        <f t="shared" si="11"/>
        <v>0</v>
      </c>
      <c r="AE71" s="49">
        <f t="shared" si="12"/>
        <v>0</v>
      </c>
      <c r="AG71" s="49" t="str">
        <v>-</v>
      </c>
      <c r="AH71" s="49">
        <f t="shared" si="13"/>
        <v>1</v>
      </c>
      <c r="AI71" s="49">
        <f t="shared" si="17"/>
        <v>0</v>
      </c>
      <c r="AJ71" s="27"/>
      <c r="AK71" s="27"/>
      <c r="AL71" s="27"/>
      <c r="AM71" s="27"/>
      <c r="AO71" s="68">
        <f t="shared" si="14"/>
        <v>0</v>
      </c>
      <c r="AP71" s="68">
        <f t="shared" si="15"/>
        <v>0</v>
      </c>
      <c r="AQ71" s="68">
        <f t="shared" si="16"/>
        <v>0</v>
      </c>
      <c r="AR71" s="68" t="str" cm="1">
        <f t="array" ref="AR71">IF($AP71=1,INDEX('COLREGS Decomposition'!$B$3:$H$247,$B71,1),"")</f>
        <v/>
      </c>
      <c r="AS71" s="68" t="str" cm="1">
        <f t="array" ref="AS71">IF($AP71=1,INDEX('COLREGS Decomposition'!$B$3:$H$247,$B71,2),"")</f>
        <v/>
      </c>
      <c r="AT71" s="68" t="str" cm="1">
        <f t="array" ref="AT71">IF($AP71=1,INDEX('COLREGS Decomposition'!$B$3:$H$247,$B71,3),"")</f>
        <v/>
      </c>
      <c r="AU71" s="68" t="str" cm="1">
        <f t="array" ref="AU71">IF($AP71=1,INDEX('COLREGS Decomposition'!$B$3:$H$247,$B71,4),"")</f>
        <v/>
      </c>
      <c r="AV71" s="68" t="str" cm="1">
        <f t="array" ref="AV71">IF($AP71=1,INDEX('COLREGS Decomposition'!$B$3:$H$2487,$B71,5),"")</f>
        <v/>
      </c>
      <c r="AW71" s="68" t="str" cm="1">
        <f t="array" ref="AW71">IF($AP71=1,INDEX('COLREGS Decomposition'!$B$3:$H$247,$B71,6),"")</f>
        <v/>
      </c>
      <c r="AX71" s="68" t="str" cm="1">
        <f t="array" ref="AX71">IF($AP71=1,IF(INDEX('COLREGS Decomposition'!$B$3:$H$247,$B71,7)=0,"",INDEX('COLREGS Decomposition'!$B$3:$H$247,$B71,7)),"")</f>
        <v/>
      </c>
    </row>
    <row r="72" spans="2:50" x14ac:dyDescent="0.25">
      <c r="B72" s="49">
        <v>62</v>
      </c>
      <c r="C72" s="27"/>
      <c r="D72" s="49" t="str">
        <v>-</v>
      </c>
      <c r="E72" s="49">
        <f t="shared" si="4"/>
        <v>1</v>
      </c>
      <c r="F72" s="49">
        <f t="shared" si="6"/>
        <v>0</v>
      </c>
      <c r="G72" s="27"/>
      <c r="H72" s="27"/>
      <c r="I72" s="27"/>
      <c r="J72" s="27"/>
      <c r="K72" s="27"/>
      <c r="L72" s="27"/>
      <c r="N72" s="49" t="str">
        <v>-</v>
      </c>
      <c r="O72" s="49">
        <f t="shared" si="5"/>
        <v>1</v>
      </c>
      <c r="P72" s="49">
        <f>IF(AND(O72=$N$7,N72='Scenario Definition'!$H$11),1,0)</f>
        <v>0</v>
      </c>
      <c r="Q72" s="27"/>
      <c r="R72" s="27"/>
      <c r="S72" s="27"/>
      <c r="U72" s="49" t="str">
        <v>-</v>
      </c>
      <c r="V72" s="49">
        <f t="shared" si="7"/>
        <v>1</v>
      </c>
      <c r="W72" s="49">
        <f t="shared" si="8"/>
        <v>0</v>
      </c>
      <c r="Y72" s="49" t="str">
        <v>-</v>
      </c>
      <c r="Z72" s="49">
        <f t="shared" si="9"/>
        <v>1</v>
      </c>
      <c r="AA72" s="49">
        <f t="shared" si="10"/>
        <v>0</v>
      </c>
      <c r="AB72" s="28"/>
      <c r="AC72" s="49" t="str">
        <v>Traffic Separation Scheme</v>
      </c>
      <c r="AD72" s="49">
        <f t="shared" si="11"/>
        <v>0</v>
      </c>
      <c r="AE72" s="49">
        <f t="shared" si="12"/>
        <v>0</v>
      </c>
      <c r="AG72" s="49" t="str">
        <v>Fishing</v>
      </c>
      <c r="AH72" s="49">
        <f t="shared" si="13"/>
        <v>0</v>
      </c>
      <c r="AI72" s="49">
        <f t="shared" si="17"/>
        <v>0</v>
      </c>
      <c r="AJ72" s="27"/>
      <c r="AK72" s="27"/>
      <c r="AL72" s="27"/>
      <c r="AM72" s="27"/>
      <c r="AO72" s="68">
        <f t="shared" si="14"/>
        <v>0</v>
      </c>
      <c r="AP72" s="68">
        <f t="shared" si="15"/>
        <v>0</v>
      </c>
      <c r="AQ72" s="68">
        <f t="shared" si="16"/>
        <v>0</v>
      </c>
      <c r="AR72" s="68" t="str" cm="1">
        <f t="array" ref="AR72">IF($AP72=1,INDEX('COLREGS Decomposition'!$B$3:$H$247,$B72,1),"")</f>
        <v/>
      </c>
      <c r="AS72" s="68" t="str" cm="1">
        <f t="array" ref="AS72">IF($AP72=1,INDEX('COLREGS Decomposition'!$B$3:$H$247,$B72,2),"")</f>
        <v/>
      </c>
      <c r="AT72" s="68" t="str" cm="1">
        <f t="array" ref="AT72">IF($AP72=1,INDEX('COLREGS Decomposition'!$B$3:$H$247,$B72,3),"")</f>
        <v/>
      </c>
      <c r="AU72" s="68" t="str" cm="1">
        <f t="array" ref="AU72">IF($AP72=1,INDEX('COLREGS Decomposition'!$B$3:$H$247,$B72,4),"")</f>
        <v/>
      </c>
      <c r="AV72" s="68" t="str" cm="1">
        <f t="array" ref="AV72">IF($AP72=1,INDEX('COLREGS Decomposition'!$B$3:$H$2487,$B72,5),"")</f>
        <v/>
      </c>
      <c r="AW72" s="68" t="str" cm="1">
        <f t="array" ref="AW72">IF($AP72=1,INDEX('COLREGS Decomposition'!$B$3:$H$247,$B72,6),"")</f>
        <v/>
      </c>
      <c r="AX72" s="68" t="str" cm="1">
        <f t="array" ref="AX72">IF($AP72=1,IF(INDEX('COLREGS Decomposition'!$B$3:$H$247,$B72,7)=0,"",INDEX('COLREGS Decomposition'!$B$3:$H$247,$B72,7)),"")</f>
        <v/>
      </c>
    </row>
    <row r="73" spans="2:50" x14ac:dyDescent="0.25">
      <c r="B73" s="49">
        <v>63</v>
      </c>
      <c r="C73" s="27"/>
      <c r="D73" s="49" t="str">
        <v>L &lt; 20</v>
      </c>
      <c r="E73" s="49">
        <f t="shared" si="4"/>
        <v>1</v>
      </c>
      <c r="F73" s="49">
        <f t="shared" si="6"/>
        <v>1</v>
      </c>
      <c r="G73" s="27"/>
      <c r="H73" s="27"/>
      <c r="I73" s="27"/>
      <c r="J73" s="27"/>
      <c r="K73" s="27"/>
      <c r="L73" s="27"/>
      <c r="N73" s="49" t="str">
        <v>-</v>
      </c>
      <c r="O73" s="49">
        <f t="shared" si="5"/>
        <v>1</v>
      </c>
      <c r="P73" s="49">
        <f>IF(AND(O73=$N$7,N73='Scenario Definition'!$H$11),1,0)</f>
        <v>0</v>
      </c>
      <c r="Q73" s="27"/>
      <c r="R73" s="27"/>
      <c r="S73" s="27"/>
      <c r="U73" s="49" t="str">
        <v>-</v>
      </c>
      <c r="V73" s="49">
        <f t="shared" si="7"/>
        <v>1</v>
      </c>
      <c r="W73" s="49">
        <f t="shared" si="8"/>
        <v>0</v>
      </c>
      <c r="Y73" s="49" t="str">
        <v>-</v>
      </c>
      <c r="Z73" s="49">
        <f t="shared" si="9"/>
        <v>1</v>
      </c>
      <c r="AA73" s="49">
        <f t="shared" si="10"/>
        <v>0</v>
      </c>
      <c r="AB73" s="28"/>
      <c r="AC73" s="49" t="str">
        <v>Traffic Separation Scheme</v>
      </c>
      <c r="AD73" s="49">
        <f t="shared" si="11"/>
        <v>0</v>
      </c>
      <c r="AE73" s="49">
        <f t="shared" si="12"/>
        <v>0</v>
      </c>
      <c r="AG73" s="49" t="str">
        <v>-</v>
      </c>
      <c r="AH73" s="49">
        <f t="shared" si="13"/>
        <v>1</v>
      </c>
      <c r="AI73" s="49">
        <f t="shared" si="17"/>
        <v>0</v>
      </c>
      <c r="AJ73" s="27"/>
      <c r="AK73" s="27"/>
      <c r="AL73" s="27"/>
      <c r="AM73" s="27"/>
      <c r="AO73" s="68">
        <f t="shared" si="14"/>
        <v>0</v>
      </c>
      <c r="AP73" s="68">
        <f t="shared" si="15"/>
        <v>0</v>
      </c>
      <c r="AQ73" s="68">
        <f t="shared" si="16"/>
        <v>0</v>
      </c>
      <c r="AR73" s="68" t="str" cm="1">
        <f t="array" ref="AR73">IF($AP73=1,INDEX('COLREGS Decomposition'!$B$3:$H$247,$B73,1),"")</f>
        <v/>
      </c>
      <c r="AS73" s="68" t="str" cm="1">
        <f t="array" ref="AS73">IF($AP73=1,INDEX('COLREGS Decomposition'!$B$3:$H$247,$B73,2),"")</f>
        <v/>
      </c>
      <c r="AT73" s="68" t="str" cm="1">
        <f t="array" ref="AT73">IF($AP73=1,INDEX('COLREGS Decomposition'!$B$3:$H$247,$B73,3),"")</f>
        <v/>
      </c>
      <c r="AU73" s="68" t="str" cm="1">
        <f t="array" ref="AU73">IF($AP73=1,INDEX('COLREGS Decomposition'!$B$3:$H$247,$B73,4),"")</f>
        <v/>
      </c>
      <c r="AV73" s="68" t="str" cm="1">
        <f t="array" ref="AV73">IF($AP73=1,INDEX('COLREGS Decomposition'!$B$3:$H$2487,$B73,5),"")</f>
        <v/>
      </c>
      <c r="AW73" s="68" t="str" cm="1">
        <f t="array" ref="AW73">IF($AP73=1,INDEX('COLREGS Decomposition'!$B$3:$H$247,$B73,6),"")</f>
        <v/>
      </c>
      <c r="AX73" s="68" t="str" cm="1">
        <f t="array" ref="AX73">IF($AP73=1,IF(INDEX('COLREGS Decomposition'!$B$3:$H$247,$B73,7)=0,"",INDEX('COLREGS Decomposition'!$B$3:$H$247,$B73,7)),"")</f>
        <v/>
      </c>
    </row>
    <row r="74" spans="2:50" x14ac:dyDescent="0.25">
      <c r="B74" s="49">
        <v>64</v>
      </c>
      <c r="C74" s="27"/>
      <c r="D74" s="49" t="str">
        <v>-</v>
      </c>
      <c r="E74" s="49">
        <f t="shared" si="4"/>
        <v>1</v>
      </c>
      <c r="F74" s="49">
        <f t="shared" si="6"/>
        <v>0</v>
      </c>
      <c r="G74" s="27"/>
      <c r="H74" s="27"/>
      <c r="I74" s="27"/>
      <c r="J74" s="27"/>
      <c r="K74" s="27"/>
      <c r="L74" s="27"/>
      <c r="N74" s="49" t="str">
        <v>Sailing</v>
      </c>
      <c r="O74" s="49">
        <f t="shared" si="5"/>
        <v>0</v>
      </c>
      <c r="P74" s="49">
        <f>IF(AND(O74=$N$7,N74='Scenario Definition'!$H$11),1,0)</f>
        <v>0</v>
      </c>
      <c r="Q74" s="27"/>
      <c r="R74" s="27"/>
      <c r="S74" s="27"/>
      <c r="U74" s="49" t="str">
        <v>-</v>
      </c>
      <c r="V74" s="49">
        <f t="shared" si="7"/>
        <v>1</v>
      </c>
      <c r="W74" s="49">
        <f t="shared" si="8"/>
        <v>0</v>
      </c>
      <c r="Y74" s="49" t="str">
        <v>-</v>
      </c>
      <c r="Z74" s="49">
        <f t="shared" si="9"/>
        <v>1</v>
      </c>
      <c r="AA74" s="49">
        <f t="shared" si="10"/>
        <v>0</v>
      </c>
      <c r="AB74" s="28"/>
      <c r="AC74" s="49" t="str">
        <v>Traffic Separation Scheme</v>
      </c>
      <c r="AD74" s="49">
        <f t="shared" si="11"/>
        <v>0</v>
      </c>
      <c r="AE74" s="49">
        <f t="shared" si="12"/>
        <v>0</v>
      </c>
      <c r="AG74" s="49" t="str">
        <v>-</v>
      </c>
      <c r="AH74" s="49">
        <f t="shared" si="13"/>
        <v>1</v>
      </c>
      <c r="AI74" s="49">
        <f t="shared" si="17"/>
        <v>0</v>
      </c>
      <c r="AJ74" s="27"/>
      <c r="AK74" s="27"/>
      <c r="AL74" s="27"/>
      <c r="AM74" s="27"/>
      <c r="AO74" s="68">
        <f t="shared" si="14"/>
        <v>0</v>
      </c>
      <c r="AP74" s="68">
        <f t="shared" si="15"/>
        <v>0</v>
      </c>
      <c r="AQ74" s="68">
        <f t="shared" si="16"/>
        <v>0</v>
      </c>
      <c r="AR74" s="68" t="str" cm="1">
        <f t="array" ref="AR74">IF($AP74=1,INDEX('COLREGS Decomposition'!$B$3:$H$247,$B74,1),"")</f>
        <v/>
      </c>
      <c r="AS74" s="68" t="str" cm="1">
        <f t="array" ref="AS74">IF($AP74=1,INDEX('COLREGS Decomposition'!$B$3:$H$247,$B74,2),"")</f>
        <v/>
      </c>
      <c r="AT74" s="68" t="str" cm="1">
        <f t="array" ref="AT74">IF($AP74=1,INDEX('COLREGS Decomposition'!$B$3:$H$247,$B74,3),"")</f>
        <v/>
      </c>
      <c r="AU74" s="68" t="str" cm="1">
        <f t="array" ref="AU74">IF($AP74=1,INDEX('COLREGS Decomposition'!$B$3:$H$247,$B74,4),"")</f>
        <v/>
      </c>
      <c r="AV74" s="68" t="str" cm="1">
        <f t="array" ref="AV74">IF($AP74=1,INDEX('COLREGS Decomposition'!$B$3:$H$2487,$B74,5),"")</f>
        <v/>
      </c>
      <c r="AW74" s="68" t="str" cm="1">
        <f t="array" ref="AW74">IF($AP74=1,INDEX('COLREGS Decomposition'!$B$3:$H$247,$B74,6),"")</f>
        <v/>
      </c>
      <c r="AX74" s="68" t="str" cm="1">
        <f t="array" ref="AX74">IF($AP74=1,IF(INDEX('COLREGS Decomposition'!$B$3:$H$247,$B74,7)=0,"",INDEX('COLREGS Decomposition'!$B$3:$H$247,$B74,7)),"")</f>
        <v/>
      </c>
    </row>
    <row r="75" spans="2:50" x14ac:dyDescent="0.25">
      <c r="B75" s="49">
        <v>65</v>
      </c>
      <c r="C75" s="27"/>
      <c r="D75" s="49" t="str">
        <v>-</v>
      </c>
      <c r="E75" s="49">
        <f t="shared" ref="E75:E138" si="18">IF(ISNA(MATCH(D75,$D$8:$L$8,0)),0,1)</f>
        <v>1</v>
      </c>
      <c r="F75" s="49">
        <f t="shared" si="6"/>
        <v>0</v>
      </c>
      <c r="G75" s="27"/>
      <c r="H75" s="27"/>
      <c r="I75" s="27"/>
      <c r="J75" s="27"/>
      <c r="K75" s="27"/>
      <c r="L75" s="27"/>
      <c r="N75" s="49" t="str">
        <v>-</v>
      </c>
      <c r="O75" s="49">
        <f t="shared" ref="O75:O138" si="19">IF(ISNA(MATCH(N75,$N$8:$S$8,0)),0,1)</f>
        <v>1</v>
      </c>
      <c r="P75" s="49">
        <f>IF(AND(O75=$N$7,N75='Scenario Definition'!$H$11),1,0)</f>
        <v>0</v>
      </c>
      <c r="Q75" s="27"/>
      <c r="R75" s="27"/>
      <c r="S75" s="27"/>
      <c r="U75" s="49" t="str">
        <v>-</v>
      </c>
      <c r="V75" s="49">
        <f t="shared" si="7"/>
        <v>1</v>
      </c>
      <c r="W75" s="49">
        <f t="shared" si="8"/>
        <v>0</v>
      </c>
      <c r="Y75" s="49" t="str">
        <v>-</v>
      </c>
      <c r="Z75" s="49">
        <f t="shared" si="9"/>
        <v>1</v>
      </c>
      <c r="AA75" s="49">
        <f t="shared" si="10"/>
        <v>0</v>
      </c>
      <c r="AB75" s="28"/>
      <c r="AC75" s="49" t="str">
        <v>Traffic Separation Scheme</v>
      </c>
      <c r="AD75" s="49">
        <f t="shared" si="11"/>
        <v>0</v>
      </c>
      <c r="AE75" s="49">
        <f t="shared" si="12"/>
        <v>0</v>
      </c>
      <c r="AG75" s="49" t="str">
        <v>-</v>
      </c>
      <c r="AH75" s="49">
        <f t="shared" si="13"/>
        <v>1</v>
      </c>
      <c r="AI75" s="49">
        <f t="shared" si="17"/>
        <v>0</v>
      </c>
      <c r="AJ75" s="27"/>
      <c r="AK75" s="27"/>
      <c r="AL75" s="27"/>
      <c r="AM75" s="27"/>
      <c r="AO75" s="68">
        <f t="shared" si="14"/>
        <v>0</v>
      </c>
      <c r="AP75" s="68">
        <f t="shared" si="15"/>
        <v>0</v>
      </c>
      <c r="AQ75" s="68">
        <f t="shared" si="16"/>
        <v>0</v>
      </c>
      <c r="AR75" s="68" t="str" cm="1">
        <f t="array" ref="AR75">IF($AP75=1,INDEX('COLREGS Decomposition'!$B$3:$H$247,$B75,1),"")</f>
        <v/>
      </c>
      <c r="AS75" s="68" t="str" cm="1">
        <f t="array" ref="AS75">IF($AP75=1,INDEX('COLREGS Decomposition'!$B$3:$H$247,$B75,2),"")</f>
        <v/>
      </c>
      <c r="AT75" s="68" t="str" cm="1">
        <f t="array" ref="AT75">IF($AP75=1,INDEX('COLREGS Decomposition'!$B$3:$H$247,$B75,3),"")</f>
        <v/>
      </c>
      <c r="AU75" s="68" t="str" cm="1">
        <f t="array" ref="AU75">IF($AP75=1,INDEX('COLREGS Decomposition'!$B$3:$H$247,$B75,4),"")</f>
        <v/>
      </c>
      <c r="AV75" s="68" t="str" cm="1">
        <f t="array" ref="AV75">IF($AP75=1,INDEX('COLREGS Decomposition'!$B$3:$H$2487,$B75,5),"")</f>
        <v/>
      </c>
      <c r="AW75" s="68" t="str" cm="1">
        <f t="array" ref="AW75">IF($AP75=1,INDEX('COLREGS Decomposition'!$B$3:$H$247,$B75,6),"")</f>
        <v/>
      </c>
      <c r="AX75" s="68" t="str" cm="1">
        <f t="array" ref="AX75">IF($AP75=1,IF(INDEX('COLREGS Decomposition'!$B$3:$H$247,$B75,7)=0,"",INDEX('COLREGS Decomposition'!$B$3:$H$247,$B75,7)),"")</f>
        <v/>
      </c>
    </row>
    <row r="76" spans="2:50" x14ac:dyDescent="0.25">
      <c r="B76" s="49">
        <v>66</v>
      </c>
      <c r="C76" s="27"/>
      <c r="D76" s="49" t="str">
        <v>-</v>
      </c>
      <c r="E76" s="49">
        <f t="shared" si="18"/>
        <v>1</v>
      </c>
      <c r="F76" s="49">
        <f t="shared" ref="F76:F139" si="20">IF(AND(D76&lt;&gt;"-",E76=1),1,0)</f>
        <v>0</v>
      </c>
      <c r="G76" s="27"/>
      <c r="H76" s="27"/>
      <c r="I76" s="27"/>
      <c r="J76" s="27"/>
      <c r="K76" s="27"/>
      <c r="L76" s="27"/>
      <c r="N76" s="49" t="str">
        <v>-</v>
      </c>
      <c r="O76" s="49">
        <f t="shared" si="19"/>
        <v>1</v>
      </c>
      <c r="P76" s="49">
        <f>IF(AND(O76=$N$7,N76='Scenario Definition'!$H$11),1,0)</f>
        <v>0</v>
      </c>
      <c r="Q76" s="27"/>
      <c r="R76" s="27"/>
      <c r="S76" s="27"/>
      <c r="U76" s="49" t="str">
        <v>-</v>
      </c>
      <c r="V76" s="49">
        <f t="shared" ref="V76:V139" si="21">IF(ISNA(MATCH(U76,$U$8:$W$8,0)),0,1)</f>
        <v>1</v>
      </c>
      <c r="W76" s="49">
        <f t="shared" ref="W76:W139" si="22">IF(AND(V76=$U$7,U76&lt;&gt;$U$8),1,0)</f>
        <v>0</v>
      </c>
      <c r="Y76" s="49" t="str">
        <v>-</v>
      </c>
      <c r="Z76" s="49">
        <f t="shared" ref="Z76:Z139" si="23">IF(ISNA(MATCH(Y76,$Y$8:$AA$8,0)),0,1)</f>
        <v>1</v>
      </c>
      <c r="AA76" s="49">
        <f t="shared" ref="AA76:AA139" si="24">IF(AND(Z76=$Y$7,Y76&lt;&gt;$Y$8),1,0)</f>
        <v>0</v>
      </c>
      <c r="AB76" s="28"/>
      <c r="AC76" s="49" t="str">
        <v>Traffic Separation Scheme</v>
      </c>
      <c r="AD76" s="49">
        <f t="shared" ref="AD76:AD139" si="25">IF(ISNA(MATCH(AC76,$AC$8:$AE$8,0)),0,1)</f>
        <v>0</v>
      </c>
      <c r="AE76" s="49">
        <f t="shared" ref="AE76:AE139" si="26">IF(AND(AD76=$AC$7,AC76&lt;&gt;$AC$8),1,0)</f>
        <v>0</v>
      </c>
      <c r="AG76" s="49" t="str">
        <v>-</v>
      </c>
      <c r="AH76" s="49">
        <f t="shared" ref="AH76:AH139" si="27">IF(ISNA(MATCH(AG76,$AG$8:$AM$8,0)),0,1)</f>
        <v>1</v>
      </c>
      <c r="AI76" s="49">
        <f t="shared" ref="AI76:AI139" si="28">IF(AND(AH76=$U$7,AG76&lt;&gt;$U$8),1,0)</f>
        <v>0</v>
      </c>
      <c r="AJ76" s="27"/>
      <c r="AK76" s="27"/>
      <c r="AL76" s="27"/>
      <c r="AM76" s="27"/>
      <c r="AO76" s="68">
        <f t="shared" ref="AO76:AO139" si="29">SUM(AP76:AQ76)</f>
        <v>0</v>
      </c>
      <c r="AP76" s="68">
        <f t="shared" ref="AP76:AP139" si="30">IF(AND(E76=1,O76=1,V76=1,Z76=1,AD76=1,AH76=1),1,0)</f>
        <v>0</v>
      </c>
      <c r="AQ76" s="68">
        <f t="shared" ref="AQ76:AQ139" si="31">IF(AND(AP76=1,OR(F76=1,P76=1,W76=1,AA76=1,AE76=1,AI76=1)),1,0)</f>
        <v>0</v>
      </c>
      <c r="AR76" s="68" t="str" cm="1">
        <f t="array" ref="AR76">IF($AP76=1,INDEX('COLREGS Decomposition'!$B$3:$H$247,$B76,1),"")</f>
        <v/>
      </c>
      <c r="AS76" s="68" t="str" cm="1">
        <f t="array" ref="AS76">IF($AP76=1,INDEX('COLREGS Decomposition'!$B$3:$H$247,$B76,2),"")</f>
        <v/>
      </c>
      <c r="AT76" s="68" t="str" cm="1">
        <f t="array" ref="AT76">IF($AP76=1,INDEX('COLREGS Decomposition'!$B$3:$H$247,$B76,3),"")</f>
        <v/>
      </c>
      <c r="AU76" s="68" t="str" cm="1">
        <f t="array" ref="AU76">IF($AP76=1,INDEX('COLREGS Decomposition'!$B$3:$H$247,$B76,4),"")</f>
        <v/>
      </c>
      <c r="AV76" s="68" t="str" cm="1">
        <f t="array" ref="AV76">IF($AP76=1,INDEX('COLREGS Decomposition'!$B$3:$H$2487,$B76,5),"")</f>
        <v/>
      </c>
      <c r="AW76" s="68" t="str" cm="1">
        <f t="array" ref="AW76">IF($AP76=1,INDEX('COLREGS Decomposition'!$B$3:$H$247,$B76,6),"")</f>
        <v/>
      </c>
      <c r="AX76" s="68" t="str" cm="1">
        <f t="array" ref="AX76">IF($AP76=1,IF(INDEX('COLREGS Decomposition'!$B$3:$H$247,$B76,7)=0,"",INDEX('COLREGS Decomposition'!$B$3:$H$247,$B76,7)),"")</f>
        <v/>
      </c>
    </row>
    <row r="77" spans="2:50" x14ac:dyDescent="0.25">
      <c r="B77" s="49">
        <v>67</v>
      </c>
      <c r="C77" s="27"/>
      <c r="D77" s="49" t="str">
        <v>-</v>
      </c>
      <c r="E77" s="49">
        <f t="shared" si="18"/>
        <v>1</v>
      </c>
      <c r="F77" s="49">
        <f t="shared" si="20"/>
        <v>0</v>
      </c>
      <c r="G77" s="27"/>
      <c r="H77" s="27"/>
      <c r="I77" s="27"/>
      <c r="J77" s="27"/>
      <c r="K77" s="27"/>
      <c r="L77" s="27"/>
      <c r="N77" s="49" t="str">
        <v>-</v>
      </c>
      <c r="O77" s="49">
        <f t="shared" si="19"/>
        <v>1</v>
      </c>
      <c r="P77" s="49">
        <f>IF(AND(O77=$N$7,N77='Scenario Definition'!$H$11),1,0)</f>
        <v>0</v>
      </c>
      <c r="Q77" s="27"/>
      <c r="R77" s="27"/>
      <c r="S77" s="27"/>
      <c r="U77" s="49" t="str">
        <v>-</v>
      </c>
      <c r="V77" s="49">
        <f t="shared" si="21"/>
        <v>1</v>
      </c>
      <c r="W77" s="49">
        <f t="shared" si="22"/>
        <v>0</v>
      </c>
      <c r="Y77" s="49" t="str">
        <v>-</v>
      </c>
      <c r="Z77" s="49">
        <f t="shared" si="23"/>
        <v>1</v>
      </c>
      <c r="AA77" s="49">
        <f t="shared" si="24"/>
        <v>0</v>
      </c>
      <c r="AB77" s="28"/>
      <c r="AC77" s="49" t="str">
        <v>-</v>
      </c>
      <c r="AD77" s="49">
        <f t="shared" si="25"/>
        <v>1</v>
      </c>
      <c r="AE77" s="49">
        <f t="shared" si="26"/>
        <v>0</v>
      </c>
      <c r="AG77" s="49" t="str">
        <v>-</v>
      </c>
      <c r="AH77" s="49">
        <f t="shared" si="27"/>
        <v>1</v>
      </c>
      <c r="AI77" s="49">
        <f t="shared" si="28"/>
        <v>0</v>
      </c>
      <c r="AJ77" s="27"/>
      <c r="AK77" s="27"/>
      <c r="AL77" s="27"/>
      <c r="AM77" s="27"/>
      <c r="AO77" s="68">
        <f t="shared" si="29"/>
        <v>1</v>
      </c>
      <c r="AP77" s="68">
        <f t="shared" si="30"/>
        <v>1</v>
      </c>
      <c r="AQ77" s="68">
        <f t="shared" si="31"/>
        <v>0</v>
      </c>
      <c r="AR77" s="68" t="str" cm="1">
        <f t="array" ref="AR77">IF($AP77=1,INDEX('COLREGS Decomposition'!$B$3:$H$247,$B77,1),"")</f>
        <v>PART B - STEERING AND SAILING RULES</v>
      </c>
      <c r="AS77" s="68" t="str" cm="1">
        <f t="array" ref="AS77">IF($AP77=1,INDEX('COLREGS Decomposition'!$B$3:$H$247,$B77,2),"")</f>
        <v>Section II - Conduct of vessels in sight of one another</v>
      </c>
      <c r="AT77" s="68" t="str" cm="1">
        <f t="array" ref="AT77">IF($AP77=1,INDEX('COLREGS Decomposition'!$B$3:$H$247,$B77,3),"")</f>
        <v>Rule 11 - Application</v>
      </c>
      <c r="AU77" s="68" t="str" cm="1">
        <f t="array" ref="AU77">IF($AP77=1,INDEX('COLREGS Decomposition'!$B$3:$H$247,$B77,4),"")</f>
        <v>-</v>
      </c>
      <c r="AV77" s="68" t="str" cm="1">
        <f t="array" ref="AV77">IF($AP77=1,INDEX('COLREGS Decomposition'!$B$3:$H$2487,$B77,5),"")</f>
        <v>-</v>
      </c>
      <c r="AW77" s="68" t="str" cm="1">
        <f t="array" ref="AW77">IF($AP77=1,INDEX('COLREGS Decomposition'!$B$3:$H$247,$B77,6),"")</f>
        <v>Rules in this Section apply to vessels in sight of one another.</v>
      </c>
      <c r="AX77" s="68" t="str" cm="1">
        <f t="array" ref="AX77">IF($AP77=1,IF(INDEX('COLREGS Decomposition'!$B$3:$H$247,$B77,7)=0,"",INDEX('COLREGS Decomposition'!$B$3:$H$247,$B77,7)),"")</f>
        <v/>
      </c>
    </row>
    <row r="78" spans="2:50" x14ac:dyDescent="0.25">
      <c r="B78" s="49">
        <v>68</v>
      </c>
      <c r="C78" s="27"/>
      <c r="D78" s="49" t="str">
        <v>-</v>
      </c>
      <c r="E78" s="49">
        <f t="shared" si="18"/>
        <v>1</v>
      </c>
      <c r="F78" s="49">
        <f t="shared" si="20"/>
        <v>0</v>
      </c>
      <c r="G78" s="27"/>
      <c r="H78" s="27"/>
      <c r="I78" s="27"/>
      <c r="J78" s="27"/>
      <c r="K78" s="27"/>
      <c r="L78" s="27"/>
      <c r="N78" s="49" t="str">
        <v>Sailing</v>
      </c>
      <c r="O78" s="49">
        <f t="shared" si="19"/>
        <v>0</v>
      </c>
      <c r="P78" s="49">
        <f>IF(AND(O78=$N$7,N78='Scenario Definition'!$H$11),1,0)</f>
        <v>0</v>
      </c>
      <c r="Q78" s="27"/>
      <c r="R78" s="27"/>
      <c r="S78" s="27"/>
      <c r="U78" s="49" t="str">
        <v>-</v>
      </c>
      <c r="V78" s="49">
        <f t="shared" si="21"/>
        <v>1</v>
      </c>
      <c r="W78" s="49">
        <f t="shared" si="22"/>
        <v>0</v>
      </c>
      <c r="Y78" s="49" t="str">
        <v>-</v>
      </c>
      <c r="Z78" s="49">
        <f t="shared" si="23"/>
        <v>1</v>
      </c>
      <c r="AA78" s="49">
        <f t="shared" si="24"/>
        <v>0</v>
      </c>
      <c r="AB78" s="28"/>
      <c r="AC78" s="49" t="str">
        <v>-</v>
      </c>
      <c r="AD78" s="49">
        <f t="shared" si="25"/>
        <v>1</v>
      </c>
      <c r="AE78" s="49">
        <f t="shared" si="26"/>
        <v>0</v>
      </c>
      <c r="AG78" s="49" t="str">
        <v>-</v>
      </c>
      <c r="AH78" s="49">
        <f t="shared" si="27"/>
        <v>1</v>
      </c>
      <c r="AI78" s="49">
        <f t="shared" si="28"/>
        <v>0</v>
      </c>
      <c r="AJ78" s="27"/>
      <c r="AK78" s="27"/>
      <c r="AL78" s="27"/>
      <c r="AM78" s="27"/>
      <c r="AO78" s="68">
        <f t="shared" si="29"/>
        <v>0</v>
      </c>
      <c r="AP78" s="68">
        <f t="shared" si="30"/>
        <v>0</v>
      </c>
      <c r="AQ78" s="68">
        <f t="shared" si="31"/>
        <v>0</v>
      </c>
      <c r="AR78" s="68" t="str" cm="1">
        <f t="array" ref="AR78">IF($AP78=1,INDEX('COLREGS Decomposition'!$B$3:$H$247,$B78,1),"")</f>
        <v/>
      </c>
      <c r="AS78" s="68" t="str" cm="1">
        <f t="array" ref="AS78">IF($AP78=1,INDEX('COLREGS Decomposition'!$B$3:$H$247,$B78,2),"")</f>
        <v/>
      </c>
      <c r="AT78" s="68" t="str" cm="1">
        <f t="array" ref="AT78">IF($AP78=1,INDEX('COLREGS Decomposition'!$B$3:$H$247,$B78,3),"")</f>
        <v/>
      </c>
      <c r="AU78" s="68" t="str" cm="1">
        <f t="array" ref="AU78">IF($AP78=1,INDEX('COLREGS Decomposition'!$B$3:$H$247,$B78,4),"")</f>
        <v/>
      </c>
      <c r="AV78" s="68" t="str" cm="1">
        <f t="array" ref="AV78">IF($AP78=1,INDEX('COLREGS Decomposition'!$B$3:$H$2487,$B78,5),"")</f>
        <v/>
      </c>
      <c r="AW78" s="68" t="str" cm="1">
        <f t="array" ref="AW78">IF($AP78=1,INDEX('COLREGS Decomposition'!$B$3:$H$247,$B78,6),"")</f>
        <v/>
      </c>
      <c r="AX78" s="68" t="str" cm="1">
        <f t="array" ref="AX78">IF($AP78=1,IF(INDEX('COLREGS Decomposition'!$B$3:$H$247,$B78,7)=0,"",INDEX('COLREGS Decomposition'!$B$3:$H$247,$B78,7)),"")</f>
        <v/>
      </c>
    </row>
    <row r="79" spans="2:50" x14ac:dyDescent="0.25">
      <c r="B79" s="49">
        <v>69</v>
      </c>
      <c r="C79" s="27"/>
      <c r="D79" s="49" t="str">
        <v>-</v>
      </c>
      <c r="E79" s="49">
        <f t="shared" si="18"/>
        <v>1</v>
      </c>
      <c r="F79" s="49">
        <f t="shared" si="20"/>
        <v>0</v>
      </c>
      <c r="G79" s="27"/>
      <c r="H79" s="27"/>
      <c r="I79" s="27"/>
      <c r="J79" s="27"/>
      <c r="K79" s="27"/>
      <c r="L79" s="27"/>
      <c r="N79" s="49" t="str">
        <v>Sailing</v>
      </c>
      <c r="O79" s="49">
        <f t="shared" si="19"/>
        <v>0</v>
      </c>
      <c r="P79" s="49">
        <f>IF(AND(O79=$N$7,N79='Scenario Definition'!$H$11),1,0)</f>
        <v>0</v>
      </c>
      <c r="Q79" s="27"/>
      <c r="R79" s="27"/>
      <c r="S79" s="27"/>
      <c r="U79" s="49" t="str">
        <v>-</v>
      </c>
      <c r="V79" s="49">
        <f t="shared" si="21"/>
        <v>1</v>
      </c>
      <c r="W79" s="49">
        <f t="shared" si="22"/>
        <v>0</v>
      </c>
      <c r="Y79" s="49" t="str">
        <v>-</v>
      </c>
      <c r="Z79" s="49">
        <f t="shared" si="23"/>
        <v>1</v>
      </c>
      <c r="AA79" s="49">
        <f t="shared" si="24"/>
        <v>0</v>
      </c>
      <c r="AB79" s="28"/>
      <c r="AC79" s="49" t="str">
        <v>-</v>
      </c>
      <c r="AD79" s="49">
        <f t="shared" si="25"/>
        <v>1</v>
      </c>
      <c r="AE79" s="49">
        <f t="shared" si="26"/>
        <v>0</v>
      </c>
      <c r="AG79" s="49" t="str">
        <v>-</v>
      </c>
      <c r="AH79" s="49">
        <f t="shared" si="27"/>
        <v>1</v>
      </c>
      <c r="AI79" s="49">
        <f t="shared" si="28"/>
        <v>0</v>
      </c>
      <c r="AJ79" s="27"/>
      <c r="AK79" s="27"/>
      <c r="AL79" s="27"/>
      <c r="AM79" s="27"/>
      <c r="AO79" s="68">
        <f t="shared" si="29"/>
        <v>0</v>
      </c>
      <c r="AP79" s="68">
        <f t="shared" si="30"/>
        <v>0</v>
      </c>
      <c r="AQ79" s="68">
        <f t="shared" si="31"/>
        <v>0</v>
      </c>
      <c r="AR79" s="68" t="str" cm="1">
        <f t="array" ref="AR79">IF($AP79=1,INDEX('COLREGS Decomposition'!$B$3:$H$247,$B79,1),"")</f>
        <v/>
      </c>
      <c r="AS79" s="68" t="str" cm="1">
        <f t="array" ref="AS79">IF($AP79=1,INDEX('COLREGS Decomposition'!$B$3:$H$247,$B79,2),"")</f>
        <v/>
      </c>
      <c r="AT79" s="68" t="str" cm="1">
        <f t="array" ref="AT79">IF($AP79=1,INDEX('COLREGS Decomposition'!$B$3:$H$247,$B79,3),"")</f>
        <v/>
      </c>
      <c r="AU79" s="68" t="str" cm="1">
        <f t="array" ref="AU79">IF($AP79=1,INDEX('COLREGS Decomposition'!$B$3:$H$247,$B79,4),"")</f>
        <v/>
      </c>
      <c r="AV79" s="68" t="str" cm="1">
        <f t="array" ref="AV79">IF($AP79=1,INDEX('COLREGS Decomposition'!$B$3:$H$2487,$B79,5),"")</f>
        <v/>
      </c>
      <c r="AW79" s="68" t="str" cm="1">
        <f t="array" ref="AW79">IF($AP79=1,INDEX('COLREGS Decomposition'!$B$3:$H$247,$B79,6),"")</f>
        <v/>
      </c>
      <c r="AX79" s="68" t="str" cm="1">
        <f t="array" ref="AX79">IF($AP79=1,IF(INDEX('COLREGS Decomposition'!$B$3:$H$247,$B79,7)=0,"",INDEX('COLREGS Decomposition'!$B$3:$H$247,$B79,7)),"")</f>
        <v/>
      </c>
    </row>
    <row r="80" spans="2:50" x14ac:dyDescent="0.25">
      <c r="B80" s="49">
        <v>70</v>
      </c>
      <c r="C80" s="27"/>
      <c r="D80" s="49" t="str">
        <v>-</v>
      </c>
      <c r="E80" s="49">
        <f t="shared" si="18"/>
        <v>1</v>
      </c>
      <c r="F80" s="49">
        <f t="shared" si="20"/>
        <v>0</v>
      </c>
      <c r="G80" s="27"/>
      <c r="H80" s="27"/>
      <c r="I80" s="27"/>
      <c r="J80" s="27"/>
      <c r="K80" s="27"/>
      <c r="L80" s="27"/>
      <c r="N80" s="49" t="str">
        <v>Sailing</v>
      </c>
      <c r="O80" s="49">
        <f t="shared" si="19"/>
        <v>0</v>
      </c>
      <c r="P80" s="49">
        <f>IF(AND(O80=$N$7,N80='Scenario Definition'!$H$11),1,0)</f>
        <v>0</v>
      </c>
      <c r="Q80" s="27"/>
      <c r="R80" s="27"/>
      <c r="S80" s="27"/>
      <c r="U80" s="49" t="str">
        <v>-</v>
      </c>
      <c r="V80" s="49">
        <f t="shared" si="21"/>
        <v>1</v>
      </c>
      <c r="W80" s="49">
        <f t="shared" si="22"/>
        <v>0</v>
      </c>
      <c r="Y80" s="49" t="str">
        <v>-</v>
      </c>
      <c r="Z80" s="49">
        <f t="shared" si="23"/>
        <v>1</v>
      </c>
      <c r="AA80" s="49">
        <f t="shared" si="24"/>
        <v>0</v>
      </c>
      <c r="AB80" s="28"/>
      <c r="AC80" s="49" t="str">
        <v>-</v>
      </c>
      <c r="AD80" s="49">
        <f t="shared" si="25"/>
        <v>1</v>
      </c>
      <c r="AE80" s="49">
        <f t="shared" si="26"/>
        <v>0</v>
      </c>
      <c r="AG80" s="49" t="str">
        <v>-</v>
      </c>
      <c r="AH80" s="49">
        <f t="shared" si="27"/>
        <v>1</v>
      </c>
      <c r="AI80" s="49">
        <f t="shared" si="28"/>
        <v>0</v>
      </c>
      <c r="AJ80" s="27"/>
      <c r="AK80" s="27"/>
      <c r="AL80" s="27"/>
      <c r="AM80" s="27"/>
      <c r="AO80" s="68">
        <f t="shared" si="29"/>
        <v>0</v>
      </c>
      <c r="AP80" s="68">
        <f t="shared" si="30"/>
        <v>0</v>
      </c>
      <c r="AQ80" s="68">
        <f t="shared" si="31"/>
        <v>0</v>
      </c>
      <c r="AR80" s="68" t="str" cm="1">
        <f t="array" ref="AR80">IF($AP80=1,INDEX('COLREGS Decomposition'!$B$3:$H$247,$B80,1),"")</f>
        <v/>
      </c>
      <c r="AS80" s="68" t="str" cm="1">
        <f t="array" ref="AS80">IF($AP80=1,INDEX('COLREGS Decomposition'!$B$3:$H$247,$B80,2),"")</f>
        <v/>
      </c>
      <c r="AT80" s="68" t="str" cm="1">
        <f t="array" ref="AT80">IF($AP80=1,INDEX('COLREGS Decomposition'!$B$3:$H$247,$B80,3),"")</f>
        <v/>
      </c>
      <c r="AU80" s="68" t="str" cm="1">
        <f t="array" ref="AU80">IF($AP80=1,INDEX('COLREGS Decomposition'!$B$3:$H$247,$B80,4),"")</f>
        <v/>
      </c>
      <c r="AV80" s="68" t="str" cm="1">
        <f t="array" ref="AV80">IF($AP80=1,INDEX('COLREGS Decomposition'!$B$3:$H$2487,$B80,5),"")</f>
        <v/>
      </c>
      <c r="AW80" s="68" t="str" cm="1">
        <f t="array" ref="AW80">IF($AP80=1,INDEX('COLREGS Decomposition'!$B$3:$H$247,$B80,6),"")</f>
        <v/>
      </c>
      <c r="AX80" s="68" t="str" cm="1">
        <f t="array" ref="AX80">IF($AP80=1,IF(INDEX('COLREGS Decomposition'!$B$3:$H$247,$B80,7)=0,"",INDEX('COLREGS Decomposition'!$B$3:$H$247,$B80,7)),"")</f>
        <v/>
      </c>
    </row>
    <row r="81" spans="2:50" x14ac:dyDescent="0.25">
      <c r="B81" s="49">
        <v>71</v>
      </c>
      <c r="C81" s="27"/>
      <c r="D81" s="49" t="str">
        <v>-</v>
      </c>
      <c r="E81" s="49">
        <f t="shared" si="18"/>
        <v>1</v>
      </c>
      <c r="F81" s="49">
        <f t="shared" si="20"/>
        <v>0</v>
      </c>
      <c r="G81" s="27"/>
      <c r="H81" s="27"/>
      <c r="I81" s="27"/>
      <c r="J81" s="27"/>
      <c r="K81" s="27"/>
      <c r="L81" s="27"/>
      <c r="N81" s="49" t="str">
        <v>Sailing</v>
      </c>
      <c r="O81" s="49">
        <f t="shared" si="19"/>
        <v>0</v>
      </c>
      <c r="P81" s="49">
        <f>IF(AND(O81=$N$7,N81='Scenario Definition'!$H$11),1,0)</f>
        <v>0</v>
      </c>
      <c r="Q81" s="27"/>
      <c r="R81" s="27"/>
      <c r="S81" s="27"/>
      <c r="U81" s="49" t="str">
        <v>-</v>
      </c>
      <c r="V81" s="49">
        <f t="shared" si="21"/>
        <v>1</v>
      </c>
      <c r="W81" s="49">
        <f t="shared" si="22"/>
        <v>0</v>
      </c>
      <c r="Y81" s="49" t="str">
        <v>-</v>
      </c>
      <c r="Z81" s="49">
        <f t="shared" si="23"/>
        <v>1</v>
      </c>
      <c r="AA81" s="49">
        <f t="shared" si="24"/>
        <v>0</v>
      </c>
      <c r="AB81" s="28"/>
      <c r="AC81" s="49" t="str">
        <v>-</v>
      </c>
      <c r="AD81" s="49">
        <f t="shared" si="25"/>
        <v>1</v>
      </c>
      <c r="AE81" s="49">
        <f t="shared" si="26"/>
        <v>0</v>
      </c>
      <c r="AG81" s="49" t="str">
        <v>-</v>
      </c>
      <c r="AH81" s="49">
        <f t="shared" si="27"/>
        <v>1</v>
      </c>
      <c r="AI81" s="49">
        <f t="shared" si="28"/>
        <v>0</v>
      </c>
      <c r="AJ81" s="27"/>
      <c r="AK81" s="27"/>
      <c r="AL81" s="27"/>
      <c r="AM81" s="27"/>
      <c r="AO81" s="68">
        <f t="shared" si="29"/>
        <v>0</v>
      </c>
      <c r="AP81" s="68">
        <f t="shared" si="30"/>
        <v>0</v>
      </c>
      <c r="AQ81" s="68">
        <f t="shared" si="31"/>
        <v>0</v>
      </c>
      <c r="AR81" s="68" t="str" cm="1">
        <f t="array" ref="AR81">IF($AP81=1,INDEX('COLREGS Decomposition'!$B$3:$H$247,$B81,1),"")</f>
        <v/>
      </c>
      <c r="AS81" s="68" t="str" cm="1">
        <f t="array" ref="AS81">IF($AP81=1,INDEX('COLREGS Decomposition'!$B$3:$H$247,$B81,2),"")</f>
        <v/>
      </c>
      <c r="AT81" s="68" t="str" cm="1">
        <f t="array" ref="AT81">IF($AP81=1,INDEX('COLREGS Decomposition'!$B$3:$H$247,$B81,3),"")</f>
        <v/>
      </c>
      <c r="AU81" s="68" t="str" cm="1">
        <f t="array" ref="AU81">IF($AP81=1,INDEX('COLREGS Decomposition'!$B$3:$H$247,$B81,4),"")</f>
        <v/>
      </c>
      <c r="AV81" s="68" t="str" cm="1">
        <f t="array" ref="AV81">IF($AP81=1,INDEX('COLREGS Decomposition'!$B$3:$H$2487,$B81,5),"")</f>
        <v/>
      </c>
      <c r="AW81" s="68" t="str" cm="1">
        <f t="array" ref="AW81">IF($AP81=1,INDEX('COLREGS Decomposition'!$B$3:$H$247,$B81,6),"")</f>
        <v/>
      </c>
      <c r="AX81" s="68" t="str" cm="1">
        <f t="array" ref="AX81">IF($AP81=1,IF(INDEX('COLREGS Decomposition'!$B$3:$H$247,$B81,7)=0,"",INDEX('COLREGS Decomposition'!$B$3:$H$247,$B81,7)),"")</f>
        <v/>
      </c>
    </row>
    <row r="82" spans="2:50" x14ac:dyDescent="0.25">
      <c r="B82" s="49">
        <v>72</v>
      </c>
      <c r="C82" s="27"/>
      <c r="D82" s="49" t="str">
        <v>-</v>
      </c>
      <c r="E82" s="49">
        <f t="shared" si="18"/>
        <v>1</v>
      </c>
      <c r="F82" s="49">
        <f t="shared" si="20"/>
        <v>0</v>
      </c>
      <c r="G82" s="27"/>
      <c r="H82" s="27"/>
      <c r="I82" s="27"/>
      <c r="J82" s="27"/>
      <c r="K82" s="27"/>
      <c r="L82" s="27"/>
      <c r="N82" s="49" t="str">
        <v>Sailing</v>
      </c>
      <c r="O82" s="49">
        <f t="shared" si="19"/>
        <v>0</v>
      </c>
      <c r="P82" s="49">
        <f>IF(AND(O82=$N$7,N82='Scenario Definition'!$H$11),1,0)</f>
        <v>0</v>
      </c>
      <c r="Q82" s="27"/>
      <c r="R82" s="27"/>
      <c r="S82" s="27"/>
      <c r="U82" s="49" t="str">
        <v>-</v>
      </c>
      <c r="V82" s="49">
        <f t="shared" si="21"/>
        <v>1</v>
      </c>
      <c r="W82" s="49">
        <f t="shared" si="22"/>
        <v>0</v>
      </c>
      <c r="Y82" s="49" t="str">
        <v>-</v>
      </c>
      <c r="Z82" s="49">
        <f t="shared" si="23"/>
        <v>1</v>
      </c>
      <c r="AA82" s="49">
        <f t="shared" si="24"/>
        <v>0</v>
      </c>
      <c r="AB82" s="28"/>
      <c r="AC82" s="49" t="str">
        <v>-</v>
      </c>
      <c r="AD82" s="49">
        <f t="shared" si="25"/>
        <v>1</v>
      </c>
      <c r="AE82" s="49">
        <f t="shared" si="26"/>
        <v>0</v>
      </c>
      <c r="AG82" s="49" t="str">
        <v>-</v>
      </c>
      <c r="AH82" s="49">
        <f t="shared" si="27"/>
        <v>1</v>
      </c>
      <c r="AI82" s="49">
        <f t="shared" si="28"/>
        <v>0</v>
      </c>
      <c r="AJ82" s="27"/>
      <c r="AK82" s="27"/>
      <c r="AL82" s="27"/>
      <c r="AM82" s="27"/>
      <c r="AO82" s="68">
        <f t="shared" si="29"/>
        <v>0</v>
      </c>
      <c r="AP82" s="68">
        <f t="shared" si="30"/>
        <v>0</v>
      </c>
      <c r="AQ82" s="68">
        <f t="shared" si="31"/>
        <v>0</v>
      </c>
      <c r="AR82" s="68" t="str" cm="1">
        <f t="array" ref="AR82">IF($AP82=1,INDEX('COLREGS Decomposition'!$B$3:$H$247,$B82,1),"")</f>
        <v/>
      </c>
      <c r="AS82" s="68" t="str" cm="1">
        <f t="array" ref="AS82">IF($AP82=1,INDEX('COLREGS Decomposition'!$B$3:$H$247,$B82,2),"")</f>
        <v/>
      </c>
      <c r="AT82" s="68" t="str" cm="1">
        <f t="array" ref="AT82">IF($AP82=1,INDEX('COLREGS Decomposition'!$B$3:$H$247,$B82,3),"")</f>
        <v/>
      </c>
      <c r="AU82" s="68" t="str" cm="1">
        <f t="array" ref="AU82">IF($AP82=1,INDEX('COLREGS Decomposition'!$B$3:$H$247,$B82,4),"")</f>
        <v/>
      </c>
      <c r="AV82" s="68" t="str" cm="1">
        <f t="array" ref="AV82">IF($AP82=1,INDEX('COLREGS Decomposition'!$B$3:$H$2487,$B82,5),"")</f>
        <v/>
      </c>
      <c r="AW82" s="68" t="str" cm="1">
        <f t="array" ref="AW82">IF($AP82=1,INDEX('COLREGS Decomposition'!$B$3:$H$247,$B82,6),"")</f>
        <v/>
      </c>
      <c r="AX82" s="68" t="str" cm="1">
        <f t="array" ref="AX82">IF($AP82=1,IF(INDEX('COLREGS Decomposition'!$B$3:$H$247,$B82,7)=0,"",INDEX('COLREGS Decomposition'!$B$3:$H$247,$B82,7)),"")</f>
        <v/>
      </c>
    </row>
    <row r="83" spans="2:50" x14ac:dyDescent="0.25">
      <c r="B83" s="49">
        <v>73</v>
      </c>
      <c r="C83" s="27"/>
      <c r="D83" s="49" t="str">
        <v>-</v>
      </c>
      <c r="E83" s="49">
        <f t="shared" si="18"/>
        <v>1</v>
      </c>
      <c r="F83" s="49">
        <f t="shared" si="20"/>
        <v>0</v>
      </c>
      <c r="G83" s="27"/>
      <c r="H83" s="27"/>
      <c r="I83" s="27"/>
      <c r="J83" s="27"/>
      <c r="K83" s="27"/>
      <c r="L83" s="27"/>
      <c r="N83" s="49" t="str">
        <v>-</v>
      </c>
      <c r="O83" s="49">
        <f t="shared" si="19"/>
        <v>1</v>
      </c>
      <c r="P83" s="49">
        <f>IF(AND(O83=$N$7,N83='Scenario Definition'!$H$11),1,0)</f>
        <v>0</v>
      </c>
      <c r="Q83" s="27"/>
      <c r="R83" s="27"/>
      <c r="S83" s="27"/>
      <c r="U83" s="49" t="str">
        <v>-</v>
      </c>
      <c r="V83" s="49">
        <f t="shared" si="21"/>
        <v>1</v>
      </c>
      <c r="W83" s="49">
        <f t="shared" si="22"/>
        <v>0</v>
      </c>
      <c r="Y83" s="49" t="str">
        <v>-</v>
      </c>
      <c r="Z83" s="49">
        <f t="shared" si="23"/>
        <v>1</v>
      </c>
      <c r="AA83" s="49">
        <f t="shared" si="24"/>
        <v>0</v>
      </c>
      <c r="AB83" s="28"/>
      <c r="AC83" s="49" t="str">
        <v>-</v>
      </c>
      <c r="AD83" s="49">
        <f t="shared" si="25"/>
        <v>1</v>
      </c>
      <c r="AE83" s="49">
        <f t="shared" si="26"/>
        <v>0</v>
      </c>
      <c r="AG83" s="49" t="str">
        <v>-</v>
      </c>
      <c r="AH83" s="49">
        <f t="shared" si="27"/>
        <v>1</v>
      </c>
      <c r="AI83" s="49">
        <f t="shared" si="28"/>
        <v>0</v>
      </c>
      <c r="AJ83" s="27"/>
      <c r="AK83" s="27"/>
      <c r="AL83" s="27"/>
      <c r="AM83" s="27"/>
      <c r="AO83" s="68">
        <f t="shared" si="29"/>
        <v>1</v>
      </c>
      <c r="AP83" s="68">
        <f t="shared" si="30"/>
        <v>1</v>
      </c>
      <c r="AQ83" s="68">
        <f t="shared" si="31"/>
        <v>0</v>
      </c>
      <c r="AR83" s="68" t="str" cm="1">
        <f t="array" ref="AR83">IF($AP83=1,INDEX('COLREGS Decomposition'!$B$3:$H$247,$B83,1),"")</f>
        <v>PART B - STEERING AND SAILING RULES</v>
      </c>
      <c r="AS83" s="68" t="str" cm="1">
        <f t="array" ref="AS83">IF($AP83=1,INDEX('COLREGS Decomposition'!$B$3:$H$247,$B83,2),"")</f>
        <v>Section II - Conduct of vessels in sight of one another</v>
      </c>
      <c r="AT83" s="68" t="str" cm="1">
        <f t="array" ref="AT83">IF($AP83=1,INDEX('COLREGS Decomposition'!$B$3:$H$247,$B83,3),"")</f>
        <v>Rule 13 - Overtaking</v>
      </c>
      <c r="AU83" s="68" t="str" cm="1">
        <f t="array" ref="AU83">IF($AP83=1,INDEX('COLREGS Decomposition'!$B$3:$H$247,$B83,4),"")</f>
        <v>a</v>
      </c>
      <c r="AV83" s="68" t="str" cm="1">
        <f t="array" ref="AV83">IF($AP83=1,INDEX('COLREGS Decomposition'!$B$3:$H$2487,$B83,5),"")</f>
        <v>-</v>
      </c>
      <c r="AW83" s="68" t="str" cm="1">
        <f t="array" ref="AW83">IF($AP83=1,INDEX('COLREGS Decomposition'!$B$3:$H$247,$B83,6),"")</f>
        <v>Notwithstanding anything contained in the Rules of Part B, Sections I and II, any vessel overtaking any other shall keep out of the way of the vessel being overtaken.</v>
      </c>
      <c r="AX83" s="68" t="str" cm="1">
        <f t="array" ref="AX83">IF($AP83=1,IF(INDEX('COLREGS Decomposition'!$B$3:$H$247,$B83,7)=0,"",INDEX('COLREGS Decomposition'!$B$3:$H$247,$B83,7)),"")</f>
        <v/>
      </c>
    </row>
    <row r="84" spans="2:50" x14ac:dyDescent="0.25">
      <c r="B84" s="49">
        <v>74</v>
      </c>
      <c r="C84" s="27"/>
      <c r="D84" s="49" t="str">
        <v>-</v>
      </c>
      <c r="E84" s="49">
        <f t="shared" si="18"/>
        <v>1</v>
      </c>
      <c r="F84" s="49">
        <f t="shared" si="20"/>
        <v>0</v>
      </c>
      <c r="G84" s="27"/>
      <c r="H84" s="27"/>
      <c r="I84" s="27"/>
      <c r="J84" s="27"/>
      <c r="K84" s="27"/>
      <c r="L84" s="27"/>
      <c r="N84" s="49" t="str">
        <v>-</v>
      </c>
      <c r="O84" s="49">
        <f t="shared" si="19"/>
        <v>1</v>
      </c>
      <c r="P84" s="49">
        <f>IF(AND(O84=$N$7,N84='Scenario Definition'!$H$11),1,0)</f>
        <v>0</v>
      </c>
      <c r="Q84" s="27"/>
      <c r="R84" s="27"/>
      <c r="S84" s="27"/>
      <c r="U84" s="49" t="str">
        <v>-</v>
      </c>
      <c r="V84" s="49">
        <f t="shared" si="21"/>
        <v>1</v>
      </c>
      <c r="W84" s="49">
        <f t="shared" si="22"/>
        <v>0</v>
      </c>
      <c r="Y84" s="49" t="str">
        <v>-</v>
      </c>
      <c r="Z84" s="49">
        <f t="shared" si="23"/>
        <v>1</v>
      </c>
      <c r="AA84" s="49">
        <f t="shared" si="24"/>
        <v>0</v>
      </c>
      <c r="AB84" s="28"/>
      <c r="AC84" s="49" t="str">
        <v>-</v>
      </c>
      <c r="AD84" s="49">
        <f t="shared" si="25"/>
        <v>1</v>
      </c>
      <c r="AE84" s="49">
        <f t="shared" si="26"/>
        <v>0</v>
      </c>
      <c r="AG84" s="49" t="str">
        <v>-</v>
      </c>
      <c r="AH84" s="49">
        <f t="shared" si="27"/>
        <v>1</v>
      </c>
      <c r="AI84" s="49">
        <f t="shared" si="28"/>
        <v>0</v>
      </c>
      <c r="AJ84" s="27"/>
      <c r="AK84" s="27"/>
      <c r="AL84" s="27"/>
      <c r="AM84" s="27"/>
      <c r="AO84" s="68">
        <f t="shared" si="29"/>
        <v>1</v>
      </c>
      <c r="AP84" s="68">
        <f t="shared" si="30"/>
        <v>1</v>
      </c>
      <c r="AQ84" s="68">
        <f t="shared" si="31"/>
        <v>0</v>
      </c>
      <c r="AR84" s="68" t="str" cm="1">
        <f t="array" ref="AR84">IF($AP84=1,INDEX('COLREGS Decomposition'!$B$3:$H$247,$B84,1),"")</f>
        <v>PART B - STEERING AND SAILING RULES</v>
      </c>
      <c r="AS84" s="68" t="str" cm="1">
        <f t="array" ref="AS84">IF($AP84=1,INDEX('COLREGS Decomposition'!$B$3:$H$247,$B84,2),"")</f>
        <v>Section II - Conduct of vessels in sight of one another</v>
      </c>
      <c r="AT84" s="68" t="str" cm="1">
        <f t="array" ref="AT84">IF($AP84=1,INDEX('COLREGS Decomposition'!$B$3:$H$247,$B84,3),"")</f>
        <v>Rule 13 - Overtaking</v>
      </c>
      <c r="AU84" s="68" t="str" cm="1">
        <f t="array" ref="AU84">IF($AP84=1,INDEX('COLREGS Decomposition'!$B$3:$H$247,$B84,4),"")</f>
        <v>b</v>
      </c>
      <c r="AV84" s="68" t="str" cm="1">
        <f t="array" ref="AV84">IF($AP84=1,INDEX('COLREGS Decomposition'!$B$3:$H$2487,$B84,5),"")</f>
        <v>-</v>
      </c>
      <c r="AW84" s="68" t="str" cm="1">
        <f t="array" ref="AW84">IF($AP84=1,INDEX('COLREGS Decomposition'!$B$3:$H$247,$B84,6),"")</f>
        <v>A vessel shall be deemed to be overtaking when coming up with another vessel from a direction more than 22.5 degrees abaft her beam, that is, in such a position with reference to the vessel she is overtaking, that at night she would be able to see only the stern light of that vessel but neither of her sidelights.</v>
      </c>
      <c r="AX84" s="68" t="str" cm="1">
        <f t="array" ref="AX84">IF($AP84=1,IF(INDEX('COLREGS Decomposition'!$B$3:$H$247,$B84,7)=0,"",INDEX('COLREGS Decomposition'!$B$3:$H$247,$B84,7)),"")</f>
        <v/>
      </c>
    </row>
    <row r="85" spans="2:50" x14ac:dyDescent="0.25">
      <c r="B85" s="49">
        <v>75</v>
      </c>
      <c r="C85" s="27"/>
      <c r="D85" s="49" t="str">
        <v>-</v>
      </c>
      <c r="E85" s="49">
        <f t="shared" si="18"/>
        <v>1</v>
      </c>
      <c r="F85" s="49">
        <f t="shared" si="20"/>
        <v>0</v>
      </c>
      <c r="G85" s="27"/>
      <c r="H85" s="27"/>
      <c r="I85" s="27"/>
      <c r="J85" s="27"/>
      <c r="K85" s="27"/>
      <c r="L85" s="27"/>
      <c r="N85" s="49" t="str">
        <v>-</v>
      </c>
      <c r="O85" s="49">
        <f t="shared" si="19"/>
        <v>1</v>
      </c>
      <c r="P85" s="49">
        <f>IF(AND(O85=$N$7,N85='Scenario Definition'!$H$11),1,0)</f>
        <v>0</v>
      </c>
      <c r="Q85" s="27"/>
      <c r="R85" s="27"/>
      <c r="S85" s="27"/>
      <c r="U85" s="49" t="str">
        <v>-</v>
      </c>
      <c r="V85" s="49">
        <f t="shared" si="21"/>
        <v>1</v>
      </c>
      <c r="W85" s="49">
        <f t="shared" si="22"/>
        <v>0</v>
      </c>
      <c r="Y85" s="49" t="str">
        <v>-</v>
      </c>
      <c r="Z85" s="49">
        <f t="shared" si="23"/>
        <v>1</v>
      </c>
      <c r="AA85" s="49">
        <f t="shared" si="24"/>
        <v>0</v>
      </c>
      <c r="AB85" s="28"/>
      <c r="AC85" s="49" t="str">
        <v>-</v>
      </c>
      <c r="AD85" s="49">
        <f t="shared" si="25"/>
        <v>1</v>
      </c>
      <c r="AE85" s="49">
        <f t="shared" si="26"/>
        <v>0</v>
      </c>
      <c r="AG85" s="49" t="str">
        <v>-</v>
      </c>
      <c r="AH85" s="49">
        <f t="shared" si="27"/>
        <v>1</v>
      </c>
      <c r="AI85" s="49">
        <f t="shared" si="28"/>
        <v>0</v>
      </c>
      <c r="AJ85" s="27"/>
      <c r="AK85" s="27"/>
      <c r="AL85" s="27"/>
      <c r="AM85" s="27"/>
      <c r="AO85" s="68">
        <f t="shared" si="29"/>
        <v>1</v>
      </c>
      <c r="AP85" s="68">
        <f t="shared" si="30"/>
        <v>1</v>
      </c>
      <c r="AQ85" s="68">
        <f t="shared" si="31"/>
        <v>0</v>
      </c>
      <c r="AR85" s="68" t="str" cm="1">
        <f t="array" ref="AR85">IF($AP85=1,INDEX('COLREGS Decomposition'!$B$3:$H$247,$B85,1),"")</f>
        <v>PART B - STEERING AND SAILING RULES</v>
      </c>
      <c r="AS85" s="68" t="str" cm="1">
        <f t="array" ref="AS85">IF($AP85=1,INDEX('COLREGS Decomposition'!$B$3:$H$247,$B85,2),"")</f>
        <v>Section II - Conduct of vessels in sight of one another</v>
      </c>
      <c r="AT85" s="68" t="str" cm="1">
        <f t="array" ref="AT85">IF($AP85=1,INDEX('COLREGS Decomposition'!$B$3:$H$247,$B85,3),"")</f>
        <v>Rule 13 - Overtaking</v>
      </c>
      <c r="AU85" s="68" t="str" cm="1">
        <f t="array" ref="AU85">IF($AP85=1,INDEX('COLREGS Decomposition'!$B$3:$H$247,$B85,4),"")</f>
        <v>c</v>
      </c>
      <c r="AV85" s="68" t="str" cm="1">
        <f t="array" ref="AV85">IF($AP85=1,INDEX('COLREGS Decomposition'!$B$3:$H$2487,$B85,5),"")</f>
        <v>-</v>
      </c>
      <c r="AW85" s="68" t="str" cm="1">
        <f t="array" ref="AW85">IF($AP85=1,INDEX('COLREGS Decomposition'!$B$3:$H$247,$B85,6),"")</f>
        <v>When a vessel is in any doubt as to whether she is overtaking another, she shall assume that this is the case and act accordingly.</v>
      </c>
      <c r="AX85" s="68" t="str" cm="1">
        <f t="array" ref="AX85">IF($AP85=1,IF(INDEX('COLREGS Decomposition'!$B$3:$H$247,$B85,7)=0,"",INDEX('COLREGS Decomposition'!$B$3:$H$247,$B85,7)),"")</f>
        <v/>
      </c>
    </row>
    <row r="86" spans="2:50" x14ac:dyDescent="0.25">
      <c r="B86" s="49">
        <v>76</v>
      </c>
      <c r="C86" s="27"/>
      <c r="D86" s="49" t="str">
        <v>-</v>
      </c>
      <c r="E86" s="49">
        <f t="shared" si="18"/>
        <v>1</v>
      </c>
      <c r="F86" s="49">
        <f t="shared" si="20"/>
        <v>0</v>
      </c>
      <c r="G86" s="27"/>
      <c r="H86" s="27"/>
      <c r="I86" s="27"/>
      <c r="J86" s="27"/>
      <c r="K86" s="27"/>
      <c r="L86" s="27"/>
      <c r="N86" s="49" t="str">
        <v>-</v>
      </c>
      <c r="O86" s="49">
        <f t="shared" si="19"/>
        <v>1</v>
      </c>
      <c r="P86" s="49">
        <f>IF(AND(O86=$N$7,N86='Scenario Definition'!$H$11),1,0)</f>
        <v>0</v>
      </c>
      <c r="Q86" s="27"/>
      <c r="R86" s="27"/>
      <c r="S86" s="27"/>
      <c r="U86" s="49" t="str">
        <v>-</v>
      </c>
      <c r="V86" s="49">
        <f t="shared" si="21"/>
        <v>1</v>
      </c>
      <c r="W86" s="49">
        <f t="shared" si="22"/>
        <v>0</v>
      </c>
      <c r="Y86" s="49" t="str">
        <v>-</v>
      </c>
      <c r="Z86" s="49">
        <f t="shared" si="23"/>
        <v>1</v>
      </c>
      <c r="AA86" s="49">
        <f t="shared" si="24"/>
        <v>0</v>
      </c>
      <c r="AB86" s="28"/>
      <c r="AC86" s="49" t="str">
        <v>-</v>
      </c>
      <c r="AD86" s="49">
        <f t="shared" si="25"/>
        <v>1</v>
      </c>
      <c r="AE86" s="49">
        <f t="shared" si="26"/>
        <v>0</v>
      </c>
      <c r="AG86" s="49" t="str">
        <v>-</v>
      </c>
      <c r="AH86" s="49">
        <f t="shared" si="27"/>
        <v>1</v>
      </c>
      <c r="AI86" s="49">
        <f t="shared" si="28"/>
        <v>0</v>
      </c>
      <c r="AJ86" s="27"/>
      <c r="AK86" s="27"/>
      <c r="AL86" s="27"/>
      <c r="AM86" s="27"/>
      <c r="AO86" s="68">
        <f t="shared" si="29"/>
        <v>1</v>
      </c>
      <c r="AP86" s="68">
        <f t="shared" si="30"/>
        <v>1</v>
      </c>
      <c r="AQ86" s="68">
        <f t="shared" si="31"/>
        <v>0</v>
      </c>
      <c r="AR86" s="68" t="str" cm="1">
        <f t="array" ref="AR86">IF($AP86=1,INDEX('COLREGS Decomposition'!$B$3:$H$247,$B86,1),"")</f>
        <v>PART B - STEERING AND SAILING RULES</v>
      </c>
      <c r="AS86" s="68" t="str" cm="1">
        <f t="array" ref="AS86">IF($AP86=1,INDEX('COLREGS Decomposition'!$B$3:$H$247,$B86,2),"")</f>
        <v>Section II - Conduct of vessels in sight of one another</v>
      </c>
      <c r="AT86" s="68" t="str" cm="1">
        <f t="array" ref="AT86">IF($AP86=1,INDEX('COLREGS Decomposition'!$B$3:$H$247,$B86,3),"")</f>
        <v>Rule 13 - Overtaking</v>
      </c>
      <c r="AU86" s="68" t="str" cm="1">
        <f t="array" ref="AU86">IF($AP86=1,INDEX('COLREGS Decomposition'!$B$3:$H$247,$B86,4),"")</f>
        <v>d</v>
      </c>
      <c r="AV86" s="68" t="str" cm="1">
        <f t="array" ref="AV86">IF($AP86=1,INDEX('COLREGS Decomposition'!$B$3:$H$2487,$B86,5),"")</f>
        <v>-</v>
      </c>
      <c r="AW86" s="68" t="str" cm="1">
        <f t="array" ref="AW86">IF($AP86=1,INDEX('COLREGS Decomposition'!$B$3:$H$247,$B86,6),"")</f>
        <v>Any subsequent alteration of the bearing between the two vessels shall not make the overtaking vessel a crossing vessel within the meaning of these Rules or relieve her of the duty of keeping clear of the overtaken vessel until she is finally past and clear.</v>
      </c>
      <c r="AX86" s="68" t="str" cm="1">
        <f t="array" ref="AX86">IF($AP86=1,IF(INDEX('COLREGS Decomposition'!$B$3:$H$247,$B86,7)=0,"",INDEX('COLREGS Decomposition'!$B$3:$H$247,$B86,7)),"")</f>
        <v/>
      </c>
    </row>
    <row r="87" spans="2:50" x14ac:dyDescent="0.25">
      <c r="B87" s="49">
        <v>77</v>
      </c>
      <c r="C87" s="27"/>
      <c r="D87" s="49" t="str">
        <v>-</v>
      </c>
      <c r="E87" s="49">
        <f t="shared" si="18"/>
        <v>1</v>
      </c>
      <c r="F87" s="49">
        <f t="shared" si="20"/>
        <v>0</v>
      </c>
      <c r="G87" s="27"/>
      <c r="H87" s="27"/>
      <c r="I87" s="27"/>
      <c r="J87" s="27"/>
      <c r="K87" s="27"/>
      <c r="L87" s="27"/>
      <c r="N87" s="49" t="str">
        <v>Power-driven</v>
      </c>
      <c r="O87" s="49">
        <f t="shared" si="19"/>
        <v>1</v>
      </c>
      <c r="P87" s="49">
        <f>IF(AND(O87=$N$7,N87='Scenario Definition'!$H$11),1,0)</f>
        <v>1</v>
      </c>
      <c r="Q87" s="27"/>
      <c r="R87" s="27"/>
      <c r="S87" s="27"/>
      <c r="U87" s="49" t="str">
        <v>-</v>
      </c>
      <c r="V87" s="49">
        <f t="shared" si="21"/>
        <v>1</v>
      </c>
      <c r="W87" s="49">
        <f t="shared" si="22"/>
        <v>0</v>
      </c>
      <c r="Y87" s="49" t="str">
        <v>-</v>
      </c>
      <c r="Z87" s="49">
        <f t="shared" si="23"/>
        <v>1</v>
      </c>
      <c r="AA87" s="49">
        <f t="shared" si="24"/>
        <v>0</v>
      </c>
      <c r="AB87" s="28"/>
      <c r="AC87" s="49" t="str">
        <v>-</v>
      </c>
      <c r="AD87" s="49">
        <f t="shared" si="25"/>
        <v>1</v>
      </c>
      <c r="AE87" s="49">
        <f t="shared" si="26"/>
        <v>0</v>
      </c>
      <c r="AG87" s="49" t="str">
        <v>-</v>
      </c>
      <c r="AH87" s="49">
        <f t="shared" si="27"/>
        <v>1</v>
      </c>
      <c r="AI87" s="49">
        <f t="shared" si="28"/>
        <v>0</v>
      </c>
      <c r="AJ87" s="27"/>
      <c r="AK87" s="27"/>
      <c r="AL87" s="27"/>
      <c r="AM87" s="27"/>
      <c r="AO87" s="68">
        <f t="shared" si="29"/>
        <v>2</v>
      </c>
      <c r="AP87" s="68">
        <f t="shared" si="30"/>
        <v>1</v>
      </c>
      <c r="AQ87" s="68">
        <f t="shared" si="31"/>
        <v>1</v>
      </c>
      <c r="AR87" s="68" t="str" cm="1">
        <f t="array" ref="AR87">IF($AP87=1,INDEX('COLREGS Decomposition'!$B$3:$H$247,$B87,1),"")</f>
        <v>PART B - STEERING AND SAILING RULES</v>
      </c>
      <c r="AS87" s="68" t="str" cm="1">
        <f t="array" ref="AS87">IF($AP87=1,INDEX('COLREGS Decomposition'!$B$3:$H$247,$B87,2),"")</f>
        <v>Section II - Conduct of vessels in sight of one another</v>
      </c>
      <c r="AT87" s="68" t="str" cm="1">
        <f t="array" ref="AT87">IF($AP87=1,INDEX('COLREGS Decomposition'!$B$3:$H$247,$B87,3),"")</f>
        <v>Rule 14 - Head-on situation</v>
      </c>
      <c r="AU87" s="68" t="str" cm="1">
        <f t="array" ref="AU87">IF($AP87=1,INDEX('COLREGS Decomposition'!$B$3:$H$247,$B87,4),"")</f>
        <v>a</v>
      </c>
      <c r="AV87" s="68" t="str" cm="1">
        <f t="array" ref="AV87">IF($AP87=1,INDEX('COLREGS Decomposition'!$B$3:$H$2487,$B87,5),"")</f>
        <v>-</v>
      </c>
      <c r="AW87" s="68" t="str" cm="1">
        <f t="array" ref="AW87">IF($AP87=1,INDEX('COLREGS Decomposition'!$B$3:$H$247,$B87,6),"")</f>
        <v>When two power-driven vessels are meeting on reciprocal or nearly reciprocal courses so as to involve risk of collision each shall alter her course to starboard so that each shall pass on the port side of the other.</v>
      </c>
      <c r="AX87" s="68" t="str" cm="1">
        <f t="array" ref="AX87">IF($AP87=1,IF(INDEX('COLREGS Decomposition'!$B$3:$H$247,$B87,7)=0,"",INDEX('COLREGS Decomposition'!$B$3:$H$247,$B87,7)),"")</f>
        <v/>
      </c>
    </row>
    <row r="88" spans="2:50" x14ac:dyDescent="0.25">
      <c r="B88" s="49">
        <v>78</v>
      </c>
      <c r="C88" s="27"/>
      <c r="D88" s="49" t="str">
        <v>-</v>
      </c>
      <c r="E88" s="49">
        <f t="shared" si="18"/>
        <v>1</v>
      </c>
      <c r="F88" s="49">
        <f t="shared" si="20"/>
        <v>0</v>
      </c>
      <c r="G88" s="27"/>
      <c r="H88" s="27"/>
      <c r="I88" s="27"/>
      <c r="J88" s="27"/>
      <c r="K88" s="27"/>
      <c r="L88" s="27"/>
      <c r="N88" s="49" t="str">
        <v>-</v>
      </c>
      <c r="O88" s="49">
        <f t="shared" si="19"/>
        <v>1</v>
      </c>
      <c r="P88" s="49">
        <f>IF(AND(O88=$N$7,N88='Scenario Definition'!$H$11),1,0)</f>
        <v>0</v>
      </c>
      <c r="Q88" s="27"/>
      <c r="R88" s="27"/>
      <c r="S88" s="27"/>
      <c r="U88" s="49" t="str">
        <v>-</v>
      </c>
      <c r="V88" s="49">
        <f t="shared" si="21"/>
        <v>1</v>
      </c>
      <c r="W88" s="49">
        <f t="shared" si="22"/>
        <v>0</v>
      </c>
      <c r="Y88" s="49" t="str">
        <v>-</v>
      </c>
      <c r="Z88" s="49">
        <f t="shared" si="23"/>
        <v>1</v>
      </c>
      <c r="AA88" s="49">
        <f t="shared" si="24"/>
        <v>0</v>
      </c>
      <c r="AB88" s="28"/>
      <c r="AC88" s="49" t="str">
        <v>-</v>
      </c>
      <c r="AD88" s="49">
        <f t="shared" si="25"/>
        <v>1</v>
      </c>
      <c r="AE88" s="49">
        <f t="shared" si="26"/>
        <v>0</v>
      </c>
      <c r="AG88" s="49" t="str">
        <v>-</v>
      </c>
      <c r="AH88" s="49">
        <f t="shared" si="27"/>
        <v>1</v>
      </c>
      <c r="AI88" s="49">
        <f t="shared" si="28"/>
        <v>0</v>
      </c>
      <c r="AJ88" s="27"/>
      <c r="AK88" s="27"/>
      <c r="AL88" s="27"/>
      <c r="AM88" s="27"/>
      <c r="AO88" s="68">
        <f t="shared" si="29"/>
        <v>1</v>
      </c>
      <c r="AP88" s="68">
        <f t="shared" si="30"/>
        <v>1</v>
      </c>
      <c r="AQ88" s="68">
        <f t="shared" si="31"/>
        <v>0</v>
      </c>
      <c r="AR88" s="68" t="str" cm="1">
        <f t="array" ref="AR88">IF($AP88=1,INDEX('COLREGS Decomposition'!$B$3:$H$247,$B88,1),"")</f>
        <v>PART B - STEERING AND SAILING RULES</v>
      </c>
      <c r="AS88" s="68" t="str" cm="1">
        <f t="array" ref="AS88">IF($AP88=1,INDEX('COLREGS Decomposition'!$B$3:$H$247,$B88,2),"")</f>
        <v>Section II - Conduct of vessels in sight of one another</v>
      </c>
      <c r="AT88" s="68" t="str" cm="1">
        <f t="array" ref="AT88">IF($AP88=1,INDEX('COLREGS Decomposition'!$B$3:$H$247,$B88,3),"")</f>
        <v>Rule 14 - Head-on situation</v>
      </c>
      <c r="AU88" s="68" t="str" cm="1">
        <f t="array" ref="AU88">IF($AP88=1,INDEX('COLREGS Decomposition'!$B$3:$H$247,$B88,4),"")</f>
        <v>b</v>
      </c>
      <c r="AV88" s="68" t="str" cm="1">
        <f t="array" ref="AV88">IF($AP88=1,INDEX('COLREGS Decomposition'!$B$3:$H$2487,$B88,5),"")</f>
        <v>-</v>
      </c>
      <c r="AW88" s="68" t="str" cm="1">
        <f t="array" ref="AW88">IF($AP88=1,INDEX('COLREGS Decomposition'!$B$3:$H$247,$B88,6),"")</f>
        <v>Such a situation shall be deemed to exist when a vessel sees the other ahead or nearly ahead and by night she would see the mast head lights of the other in a line or nearly in a line and or both sidelights and by day she observes the corresponding aspect of the other vessel.</v>
      </c>
      <c r="AX88" s="68" t="str" cm="1">
        <f t="array" ref="AX88">IF($AP88=1,IF(INDEX('COLREGS Decomposition'!$B$3:$H$247,$B88,7)=0,"",INDEX('COLREGS Decomposition'!$B$3:$H$247,$B88,7)),"")</f>
        <v/>
      </c>
    </row>
    <row r="89" spans="2:50" x14ac:dyDescent="0.25">
      <c r="B89" s="49">
        <v>79</v>
      </c>
      <c r="C89" s="27"/>
      <c r="D89" s="49" t="str">
        <v>-</v>
      </c>
      <c r="E89" s="49">
        <f t="shared" si="18"/>
        <v>1</v>
      </c>
      <c r="F89" s="49">
        <f t="shared" si="20"/>
        <v>0</v>
      </c>
      <c r="G89" s="27"/>
      <c r="H89" s="27"/>
      <c r="I89" s="27"/>
      <c r="J89" s="27"/>
      <c r="K89" s="27"/>
      <c r="L89" s="27"/>
      <c r="N89" s="49" t="str">
        <v>-</v>
      </c>
      <c r="O89" s="49">
        <f t="shared" si="19"/>
        <v>1</v>
      </c>
      <c r="P89" s="49">
        <f>IF(AND(O89=$N$7,N89='Scenario Definition'!$H$11),1,0)</f>
        <v>0</v>
      </c>
      <c r="Q89" s="27"/>
      <c r="R89" s="27"/>
      <c r="S89" s="27"/>
      <c r="U89" s="49" t="str">
        <v>-</v>
      </c>
      <c r="V89" s="49">
        <f t="shared" si="21"/>
        <v>1</v>
      </c>
      <c r="W89" s="49">
        <f t="shared" si="22"/>
        <v>0</v>
      </c>
      <c r="Y89" s="49" t="str">
        <v>-</v>
      </c>
      <c r="Z89" s="49">
        <f t="shared" si="23"/>
        <v>1</v>
      </c>
      <c r="AA89" s="49">
        <f t="shared" si="24"/>
        <v>0</v>
      </c>
      <c r="AB89" s="28"/>
      <c r="AC89" s="49" t="str">
        <v>-</v>
      </c>
      <c r="AD89" s="49">
        <f t="shared" si="25"/>
        <v>1</v>
      </c>
      <c r="AE89" s="49">
        <f t="shared" si="26"/>
        <v>0</v>
      </c>
      <c r="AG89" s="49" t="str">
        <v>-</v>
      </c>
      <c r="AH89" s="49">
        <f t="shared" si="27"/>
        <v>1</v>
      </c>
      <c r="AI89" s="49">
        <f t="shared" si="28"/>
        <v>0</v>
      </c>
      <c r="AJ89" s="27"/>
      <c r="AK89" s="27"/>
      <c r="AL89" s="27"/>
      <c r="AM89" s="27"/>
      <c r="AO89" s="68">
        <f t="shared" si="29"/>
        <v>1</v>
      </c>
      <c r="AP89" s="68">
        <f t="shared" si="30"/>
        <v>1</v>
      </c>
      <c r="AQ89" s="68">
        <f t="shared" si="31"/>
        <v>0</v>
      </c>
      <c r="AR89" s="68" t="str" cm="1">
        <f t="array" ref="AR89">IF($AP89=1,INDEX('COLREGS Decomposition'!$B$3:$H$247,$B89,1),"")</f>
        <v>PART B - STEERING AND SAILING RULES</v>
      </c>
      <c r="AS89" s="68" t="str" cm="1">
        <f t="array" ref="AS89">IF($AP89=1,INDEX('COLREGS Decomposition'!$B$3:$H$247,$B89,2),"")</f>
        <v>Section II - Conduct of vessels in sight of one another</v>
      </c>
      <c r="AT89" s="68" t="str" cm="1">
        <f t="array" ref="AT89">IF($AP89=1,INDEX('COLREGS Decomposition'!$B$3:$H$247,$B89,3),"")</f>
        <v>Rule 14 - Head-on situation</v>
      </c>
      <c r="AU89" s="68" t="str" cm="1">
        <f t="array" ref="AU89">IF($AP89=1,INDEX('COLREGS Decomposition'!$B$3:$H$247,$B89,4),"")</f>
        <v>c</v>
      </c>
      <c r="AV89" s="68" t="str" cm="1">
        <f t="array" ref="AV89">IF($AP89=1,INDEX('COLREGS Decomposition'!$B$3:$H$2487,$B89,5),"")</f>
        <v>-</v>
      </c>
      <c r="AW89" s="68" t="str" cm="1">
        <f t="array" ref="AW89">IF($AP89=1,INDEX('COLREGS Decomposition'!$B$3:$H$247,$B89,6),"")</f>
        <v>When a vessel is in any doubt as to whether such a situation exists she shall assume that it does exist and act accordingly.</v>
      </c>
      <c r="AX89" s="68" t="str" cm="1">
        <f t="array" ref="AX89">IF($AP89=1,IF(INDEX('COLREGS Decomposition'!$B$3:$H$247,$B89,7)=0,"",INDEX('COLREGS Decomposition'!$B$3:$H$247,$B89,7)),"")</f>
        <v/>
      </c>
    </row>
    <row r="90" spans="2:50" x14ac:dyDescent="0.25">
      <c r="B90" s="49">
        <v>80</v>
      </c>
      <c r="C90" s="27"/>
      <c r="D90" s="49" t="str">
        <v>-</v>
      </c>
      <c r="E90" s="49">
        <f t="shared" si="18"/>
        <v>1</v>
      </c>
      <c r="F90" s="49">
        <f t="shared" si="20"/>
        <v>0</v>
      </c>
      <c r="G90" s="27"/>
      <c r="H90" s="27"/>
      <c r="I90" s="27"/>
      <c r="J90" s="27"/>
      <c r="K90" s="27"/>
      <c r="L90" s="27"/>
      <c r="N90" s="49" t="str">
        <v>Power-driven</v>
      </c>
      <c r="O90" s="49">
        <f t="shared" si="19"/>
        <v>1</v>
      </c>
      <c r="P90" s="49">
        <f>IF(AND(O90=$N$7,N90='Scenario Definition'!$H$11),1,0)</f>
        <v>1</v>
      </c>
      <c r="Q90" s="27"/>
      <c r="R90" s="27"/>
      <c r="S90" s="27"/>
      <c r="U90" s="49" t="str">
        <v>-</v>
      </c>
      <c r="V90" s="49">
        <f t="shared" si="21"/>
        <v>1</v>
      </c>
      <c r="W90" s="49">
        <f t="shared" si="22"/>
        <v>0</v>
      </c>
      <c r="Y90" s="49" t="str">
        <v>-</v>
      </c>
      <c r="Z90" s="49">
        <f t="shared" si="23"/>
        <v>1</v>
      </c>
      <c r="AA90" s="49">
        <f t="shared" si="24"/>
        <v>0</v>
      </c>
      <c r="AB90" s="28"/>
      <c r="AC90" s="49" t="str">
        <v>-</v>
      </c>
      <c r="AD90" s="49">
        <f t="shared" si="25"/>
        <v>1</v>
      </c>
      <c r="AE90" s="49">
        <f t="shared" si="26"/>
        <v>0</v>
      </c>
      <c r="AG90" s="49" t="str">
        <v>-</v>
      </c>
      <c r="AH90" s="49">
        <f t="shared" si="27"/>
        <v>1</v>
      </c>
      <c r="AI90" s="49">
        <f t="shared" si="28"/>
        <v>0</v>
      </c>
      <c r="AJ90" s="27"/>
      <c r="AK90" s="27"/>
      <c r="AL90" s="27"/>
      <c r="AM90" s="27"/>
      <c r="AO90" s="68">
        <f t="shared" si="29"/>
        <v>2</v>
      </c>
      <c r="AP90" s="68">
        <f t="shared" si="30"/>
        <v>1</v>
      </c>
      <c r="AQ90" s="68">
        <f t="shared" si="31"/>
        <v>1</v>
      </c>
      <c r="AR90" s="68" t="str" cm="1">
        <f t="array" ref="AR90">IF($AP90=1,INDEX('COLREGS Decomposition'!$B$3:$H$247,$B90,1),"")</f>
        <v>PART B - STEERING AND SAILING RULES</v>
      </c>
      <c r="AS90" s="68" t="str" cm="1">
        <f t="array" ref="AS90">IF($AP90=1,INDEX('COLREGS Decomposition'!$B$3:$H$247,$B90,2),"")</f>
        <v>Section II - Conduct of vessels in sight of one another</v>
      </c>
      <c r="AT90" s="68" t="str" cm="1">
        <f t="array" ref="AT90">IF($AP90=1,INDEX('COLREGS Decomposition'!$B$3:$H$247,$B90,3),"")</f>
        <v>Rule 15 - Crossing situation</v>
      </c>
      <c r="AU90" s="68" t="str" cm="1">
        <f t="array" ref="AU90">IF($AP90=1,INDEX('COLREGS Decomposition'!$B$3:$H$247,$B90,4),"")</f>
        <v>-</v>
      </c>
      <c r="AV90" s="68" t="str" cm="1">
        <f t="array" ref="AV90">IF($AP90=1,INDEX('COLREGS Decomposition'!$B$3:$H$2487,$B90,5),"")</f>
        <v>-</v>
      </c>
      <c r="AW90" s="68" t="str" cm="1">
        <f t="array" ref="AW90">IF($AP90=1,INDEX('COLREGS Decomposition'!$B$3:$H$247,$B90,6),"")</f>
        <v>When two power-driven vessels are crossing so as to involve risk of collision, the vessel which has the other on her own starboard side shall keep out of the way and shall, if the circumstances of the case admit, avoid crossing ahead of the other vessel.</v>
      </c>
      <c r="AX90" s="68" t="str" cm="1">
        <f t="array" ref="AX90">IF($AP90=1,IF(INDEX('COLREGS Decomposition'!$B$3:$H$247,$B90,7)=0,"",INDEX('COLREGS Decomposition'!$B$3:$H$247,$B90,7)),"")</f>
        <v/>
      </c>
    </row>
    <row r="91" spans="2:50" x14ac:dyDescent="0.25">
      <c r="B91" s="49">
        <v>81</v>
      </c>
      <c r="C91" s="27"/>
      <c r="D91" s="49" t="str">
        <v>-</v>
      </c>
      <c r="E91" s="49">
        <f t="shared" si="18"/>
        <v>1</v>
      </c>
      <c r="F91" s="49">
        <f t="shared" si="20"/>
        <v>0</v>
      </c>
      <c r="G91" s="27"/>
      <c r="H91" s="27"/>
      <c r="I91" s="27"/>
      <c r="J91" s="27"/>
      <c r="K91" s="27"/>
      <c r="L91" s="27"/>
      <c r="N91" s="49" t="str">
        <v>-</v>
      </c>
      <c r="O91" s="49">
        <f t="shared" si="19"/>
        <v>1</v>
      </c>
      <c r="P91" s="49">
        <f>IF(AND(O91=$N$7,N91='Scenario Definition'!$H$11),1,0)</f>
        <v>0</v>
      </c>
      <c r="Q91" s="27"/>
      <c r="R91" s="27"/>
      <c r="S91" s="27"/>
      <c r="U91" s="49" t="str">
        <v>-</v>
      </c>
      <c r="V91" s="49">
        <f t="shared" si="21"/>
        <v>1</v>
      </c>
      <c r="W91" s="49">
        <f t="shared" si="22"/>
        <v>0</v>
      </c>
      <c r="Y91" s="49" t="str">
        <v>-</v>
      </c>
      <c r="Z91" s="49">
        <f t="shared" si="23"/>
        <v>1</v>
      </c>
      <c r="AA91" s="49">
        <f t="shared" si="24"/>
        <v>0</v>
      </c>
      <c r="AB91" s="28"/>
      <c r="AC91" s="49" t="str">
        <v>-</v>
      </c>
      <c r="AD91" s="49">
        <f t="shared" si="25"/>
        <v>1</v>
      </c>
      <c r="AE91" s="49">
        <f t="shared" si="26"/>
        <v>0</v>
      </c>
      <c r="AG91" s="49" t="str">
        <v>-</v>
      </c>
      <c r="AH91" s="49">
        <f t="shared" si="27"/>
        <v>1</v>
      </c>
      <c r="AI91" s="49">
        <f t="shared" si="28"/>
        <v>0</v>
      </c>
      <c r="AJ91" s="27"/>
      <c r="AK91" s="27"/>
      <c r="AL91" s="27"/>
      <c r="AM91" s="27"/>
      <c r="AO91" s="68">
        <f t="shared" si="29"/>
        <v>1</v>
      </c>
      <c r="AP91" s="68">
        <f t="shared" si="30"/>
        <v>1</v>
      </c>
      <c r="AQ91" s="68">
        <f t="shared" si="31"/>
        <v>0</v>
      </c>
      <c r="AR91" s="68" t="str" cm="1">
        <f t="array" ref="AR91">IF($AP91=1,INDEX('COLREGS Decomposition'!$B$3:$H$247,$B91,1),"")</f>
        <v>PART B - STEERING AND SAILING RULES</v>
      </c>
      <c r="AS91" s="68" t="str" cm="1">
        <f t="array" ref="AS91">IF($AP91=1,INDEX('COLREGS Decomposition'!$B$3:$H$247,$B91,2),"")</f>
        <v>Section II - Conduct of vessels in sight of one another</v>
      </c>
      <c r="AT91" s="68" t="str" cm="1">
        <f t="array" ref="AT91">IF($AP91=1,INDEX('COLREGS Decomposition'!$B$3:$H$247,$B91,3),"")</f>
        <v>Rule 16 - Action by give-way vessel</v>
      </c>
      <c r="AU91" s="68" t="str" cm="1">
        <f t="array" ref="AU91">IF($AP91=1,INDEX('COLREGS Decomposition'!$B$3:$H$247,$B91,4),"")</f>
        <v>-</v>
      </c>
      <c r="AV91" s="68" t="str" cm="1">
        <f t="array" ref="AV91">IF($AP91=1,INDEX('COLREGS Decomposition'!$B$3:$H$2487,$B91,5),"")</f>
        <v>-</v>
      </c>
      <c r="AW91" s="68" t="str" cm="1">
        <f t="array" ref="AW91">IF($AP91=1,INDEX('COLREGS Decomposition'!$B$3:$H$247,$B91,6),"")</f>
        <v>Every vessel which is directed to keep out of the way of another vessel shall, so far as possible, take early and substantial action to keep well clear.</v>
      </c>
      <c r="AX91" s="68" t="str" cm="1">
        <f t="array" ref="AX91">IF($AP91=1,IF(INDEX('COLREGS Decomposition'!$B$3:$H$247,$B91,7)=0,"",INDEX('COLREGS Decomposition'!$B$3:$H$247,$B91,7)),"")</f>
        <v/>
      </c>
    </row>
    <row r="92" spans="2:50" x14ac:dyDescent="0.25">
      <c r="B92" s="49">
        <v>82</v>
      </c>
      <c r="C92" s="27"/>
      <c r="D92" s="49" t="str">
        <v>-</v>
      </c>
      <c r="E92" s="49">
        <f t="shared" si="18"/>
        <v>1</v>
      </c>
      <c r="F92" s="49">
        <f t="shared" si="20"/>
        <v>0</v>
      </c>
      <c r="G92" s="27"/>
      <c r="H92" s="27"/>
      <c r="I92" s="27"/>
      <c r="J92" s="27"/>
      <c r="K92" s="27"/>
      <c r="L92" s="27"/>
      <c r="N92" s="49" t="str">
        <v>-</v>
      </c>
      <c r="O92" s="49">
        <f t="shared" si="19"/>
        <v>1</v>
      </c>
      <c r="P92" s="49">
        <f>IF(AND(O92=$N$7,N92='Scenario Definition'!$H$11),1,0)</f>
        <v>0</v>
      </c>
      <c r="Q92" s="27"/>
      <c r="R92" s="27"/>
      <c r="S92" s="27"/>
      <c r="U92" s="49" t="str">
        <v>-</v>
      </c>
      <c r="V92" s="49">
        <f t="shared" si="21"/>
        <v>1</v>
      </c>
      <c r="W92" s="49">
        <f t="shared" si="22"/>
        <v>0</v>
      </c>
      <c r="Y92" s="49" t="str">
        <v>-</v>
      </c>
      <c r="Z92" s="49">
        <f t="shared" si="23"/>
        <v>1</v>
      </c>
      <c r="AA92" s="49">
        <f t="shared" si="24"/>
        <v>0</v>
      </c>
      <c r="AB92" s="28"/>
      <c r="AC92" s="49" t="str">
        <v>-</v>
      </c>
      <c r="AD92" s="49">
        <f t="shared" si="25"/>
        <v>1</v>
      </c>
      <c r="AE92" s="49">
        <f t="shared" si="26"/>
        <v>0</v>
      </c>
      <c r="AG92" s="49" t="str">
        <v>-</v>
      </c>
      <c r="AH92" s="49">
        <f t="shared" si="27"/>
        <v>1</v>
      </c>
      <c r="AI92" s="49">
        <f t="shared" si="28"/>
        <v>0</v>
      </c>
      <c r="AJ92" s="27"/>
      <c r="AK92" s="27"/>
      <c r="AL92" s="27"/>
      <c r="AM92" s="27"/>
      <c r="AO92" s="68">
        <f t="shared" si="29"/>
        <v>1</v>
      </c>
      <c r="AP92" s="68">
        <f t="shared" si="30"/>
        <v>1</v>
      </c>
      <c r="AQ92" s="68">
        <f t="shared" si="31"/>
        <v>0</v>
      </c>
      <c r="AR92" s="68" t="str" cm="1">
        <f t="array" ref="AR92">IF($AP92=1,INDEX('COLREGS Decomposition'!$B$3:$H$247,$B92,1),"")</f>
        <v>PART B - STEERING AND SAILING RULES</v>
      </c>
      <c r="AS92" s="68" t="str" cm="1">
        <f t="array" ref="AS92">IF($AP92=1,INDEX('COLREGS Decomposition'!$B$3:$H$247,$B92,2),"")</f>
        <v>Section II - Conduct of vessels in sight of one another</v>
      </c>
      <c r="AT92" s="68" t="str" cm="1">
        <f t="array" ref="AT92">IF($AP92=1,INDEX('COLREGS Decomposition'!$B$3:$H$247,$B92,3),"")</f>
        <v>Rule 17 - Action by stand-on vessel</v>
      </c>
      <c r="AU92" s="68" t="str" cm="1">
        <f t="array" ref="AU92">IF($AP92=1,INDEX('COLREGS Decomposition'!$B$3:$H$247,$B92,4),"")</f>
        <v>a</v>
      </c>
      <c r="AV92" s="68" t="str" cm="1">
        <f t="array" ref="AV92">IF($AP92=1,INDEX('COLREGS Decomposition'!$B$3:$H$2487,$B92,5),"")</f>
        <v>i</v>
      </c>
      <c r="AW92" s="68" t="str" cm="1">
        <f t="array" ref="AW92">IF($AP92=1,INDEX('COLREGS Decomposition'!$B$3:$H$247,$B92,6),"")</f>
        <v>Where one of two vessels is to keep out of the way the other shall keep her course and speed.</v>
      </c>
      <c r="AX92" s="68" t="str" cm="1">
        <f t="array" ref="AX92">IF($AP92=1,IF(INDEX('COLREGS Decomposition'!$B$3:$H$247,$B92,7)=0,"",INDEX('COLREGS Decomposition'!$B$3:$H$247,$B92,7)),"")</f>
        <v/>
      </c>
    </row>
    <row r="93" spans="2:50" x14ac:dyDescent="0.25">
      <c r="B93" s="49">
        <v>83</v>
      </c>
      <c r="C93" s="27"/>
      <c r="D93" s="49" t="str">
        <v>-</v>
      </c>
      <c r="E93" s="49">
        <f t="shared" si="18"/>
        <v>1</v>
      </c>
      <c r="F93" s="49">
        <f t="shared" si="20"/>
        <v>0</v>
      </c>
      <c r="G93" s="27"/>
      <c r="H93" s="27"/>
      <c r="I93" s="27"/>
      <c r="J93" s="27"/>
      <c r="K93" s="27"/>
      <c r="L93" s="27"/>
      <c r="N93" s="49" t="str">
        <v>-</v>
      </c>
      <c r="O93" s="49">
        <f t="shared" si="19"/>
        <v>1</v>
      </c>
      <c r="P93" s="49">
        <f>IF(AND(O93=$N$7,N93='Scenario Definition'!$H$11),1,0)</f>
        <v>0</v>
      </c>
      <c r="Q93" s="27"/>
      <c r="R93" s="27"/>
      <c r="S93" s="27"/>
      <c r="U93" s="49" t="str">
        <v>-</v>
      </c>
      <c r="V93" s="49">
        <f t="shared" si="21"/>
        <v>1</v>
      </c>
      <c r="W93" s="49">
        <f t="shared" si="22"/>
        <v>0</v>
      </c>
      <c r="Y93" s="49" t="str">
        <v>-</v>
      </c>
      <c r="Z93" s="49">
        <f t="shared" si="23"/>
        <v>1</v>
      </c>
      <c r="AA93" s="49">
        <f t="shared" si="24"/>
        <v>0</v>
      </c>
      <c r="AB93" s="28"/>
      <c r="AC93" s="49" t="str">
        <v>-</v>
      </c>
      <c r="AD93" s="49">
        <f t="shared" si="25"/>
        <v>1</v>
      </c>
      <c r="AE93" s="49">
        <f t="shared" si="26"/>
        <v>0</v>
      </c>
      <c r="AG93" s="49" t="str">
        <v>-</v>
      </c>
      <c r="AH93" s="49">
        <f t="shared" si="27"/>
        <v>1</v>
      </c>
      <c r="AI93" s="49">
        <f t="shared" si="28"/>
        <v>0</v>
      </c>
      <c r="AJ93" s="27"/>
      <c r="AK93" s="27"/>
      <c r="AL93" s="27"/>
      <c r="AM93" s="27"/>
      <c r="AO93" s="68">
        <f t="shared" si="29"/>
        <v>1</v>
      </c>
      <c r="AP93" s="68">
        <f t="shared" si="30"/>
        <v>1</v>
      </c>
      <c r="AQ93" s="68">
        <f t="shared" si="31"/>
        <v>0</v>
      </c>
      <c r="AR93" s="68" t="str" cm="1">
        <f t="array" ref="AR93">IF($AP93=1,INDEX('COLREGS Decomposition'!$B$3:$H$247,$B93,1),"")</f>
        <v>PART B - STEERING AND SAILING RULES</v>
      </c>
      <c r="AS93" s="68" t="str" cm="1">
        <f t="array" ref="AS93">IF($AP93=1,INDEX('COLREGS Decomposition'!$B$3:$H$247,$B93,2),"")</f>
        <v>Section II - Conduct of vessels in sight of one another</v>
      </c>
      <c r="AT93" s="68" t="str" cm="1">
        <f t="array" ref="AT93">IF($AP93=1,INDEX('COLREGS Decomposition'!$B$3:$H$247,$B93,3),"")</f>
        <v>Rule 17 - Action by stand-on vessel</v>
      </c>
      <c r="AU93" s="68" t="str" cm="1">
        <f t="array" ref="AU93">IF($AP93=1,INDEX('COLREGS Decomposition'!$B$3:$H$247,$B93,4),"")</f>
        <v>a</v>
      </c>
      <c r="AV93" s="68" t="str" cm="1">
        <f t="array" ref="AV93">IF($AP93=1,INDEX('COLREGS Decomposition'!$B$3:$H$2487,$B93,5),"")</f>
        <v>ii</v>
      </c>
      <c r="AW93" s="68" t="str" cm="1">
        <f t="array" ref="AW93">IF($AP93=1,INDEX('COLREGS Decomposition'!$B$3:$H$247,$B93,6),"")</f>
        <v>The latter vessel may however take action to avoid collision by her manoeuvre alone, as soon as it becomes apparent to her that the vessel required to keep out of the way is not taking appropriate action in compliance with these Rules.</v>
      </c>
      <c r="AX93" s="68" t="str" cm="1">
        <f t="array" ref="AX93">IF($AP93=1,IF(INDEX('COLREGS Decomposition'!$B$3:$H$247,$B93,7)=0,"",INDEX('COLREGS Decomposition'!$B$3:$H$247,$B93,7)),"")</f>
        <v/>
      </c>
    </row>
    <row r="94" spans="2:50" x14ac:dyDescent="0.25">
      <c r="B94" s="49">
        <v>84</v>
      </c>
      <c r="C94" s="27"/>
      <c r="D94" s="49" t="str">
        <v>-</v>
      </c>
      <c r="E94" s="49">
        <f t="shared" si="18"/>
        <v>1</v>
      </c>
      <c r="F94" s="49">
        <f t="shared" si="20"/>
        <v>0</v>
      </c>
      <c r="G94" s="27"/>
      <c r="H94" s="27"/>
      <c r="I94" s="27"/>
      <c r="J94" s="27"/>
      <c r="K94" s="27"/>
      <c r="L94" s="27"/>
      <c r="N94" s="49" t="str">
        <v>-</v>
      </c>
      <c r="O94" s="49">
        <f t="shared" si="19"/>
        <v>1</v>
      </c>
      <c r="P94" s="49">
        <f>IF(AND(O94=$N$7,N94='Scenario Definition'!$H$11),1,0)</f>
        <v>0</v>
      </c>
      <c r="Q94" s="27"/>
      <c r="R94" s="27"/>
      <c r="S94" s="27"/>
      <c r="U94" s="49" t="str">
        <v>-</v>
      </c>
      <c r="V94" s="49">
        <f t="shared" si="21"/>
        <v>1</v>
      </c>
      <c r="W94" s="49">
        <f t="shared" si="22"/>
        <v>0</v>
      </c>
      <c r="Y94" s="49" t="str">
        <v>-</v>
      </c>
      <c r="Z94" s="49">
        <f t="shared" si="23"/>
        <v>1</v>
      </c>
      <c r="AA94" s="49">
        <f t="shared" si="24"/>
        <v>0</v>
      </c>
      <c r="AB94" s="28"/>
      <c r="AC94" s="49" t="str">
        <v>-</v>
      </c>
      <c r="AD94" s="49">
        <f t="shared" si="25"/>
        <v>1</v>
      </c>
      <c r="AE94" s="49">
        <f t="shared" si="26"/>
        <v>0</v>
      </c>
      <c r="AG94" s="49" t="str">
        <v>-</v>
      </c>
      <c r="AH94" s="49">
        <f t="shared" si="27"/>
        <v>1</v>
      </c>
      <c r="AI94" s="49">
        <f t="shared" si="28"/>
        <v>0</v>
      </c>
      <c r="AJ94" s="27"/>
      <c r="AK94" s="27"/>
      <c r="AL94" s="27"/>
      <c r="AM94" s="27"/>
      <c r="AO94" s="68">
        <f t="shared" si="29"/>
        <v>1</v>
      </c>
      <c r="AP94" s="68">
        <f t="shared" si="30"/>
        <v>1</v>
      </c>
      <c r="AQ94" s="68">
        <f t="shared" si="31"/>
        <v>0</v>
      </c>
      <c r="AR94" s="68" t="str" cm="1">
        <f t="array" ref="AR94">IF($AP94=1,INDEX('COLREGS Decomposition'!$B$3:$H$247,$B94,1),"")</f>
        <v>PART B - STEERING AND SAILING RULES</v>
      </c>
      <c r="AS94" s="68" t="str" cm="1">
        <f t="array" ref="AS94">IF($AP94=1,INDEX('COLREGS Decomposition'!$B$3:$H$247,$B94,2),"")</f>
        <v>Section II - Conduct of vessels in sight of one another</v>
      </c>
      <c r="AT94" s="68" t="str" cm="1">
        <f t="array" ref="AT94">IF($AP94=1,INDEX('COLREGS Decomposition'!$B$3:$H$247,$B94,3),"")</f>
        <v>Rule 17 - Action by stand-on vessel</v>
      </c>
      <c r="AU94" s="68" t="str" cm="1">
        <f t="array" ref="AU94">IF($AP94=1,INDEX('COLREGS Decomposition'!$B$3:$H$247,$B94,4),"")</f>
        <v>b</v>
      </c>
      <c r="AV94" s="68" t="str" cm="1">
        <f t="array" ref="AV94">IF($AP94=1,INDEX('COLREGS Decomposition'!$B$3:$H$2487,$B94,5),"")</f>
        <v>-</v>
      </c>
      <c r="AW94" s="68" t="str" cm="1">
        <f t="array" ref="AW94">IF($AP94=1,INDEX('COLREGS Decomposition'!$B$3:$H$247,$B94,6),"")</f>
        <v>When, from any cause, the vessel required to keep her course and speed finds herself so close that collision cannot be avoided by the action of the give-way vessel alone, she shall take such action as will best aid to avoid collision.</v>
      </c>
      <c r="AX94" s="68" t="str" cm="1">
        <f t="array" ref="AX94">IF($AP94=1,IF(INDEX('COLREGS Decomposition'!$B$3:$H$247,$B94,7)=0,"",INDEX('COLREGS Decomposition'!$B$3:$H$247,$B94,7)),"")</f>
        <v/>
      </c>
    </row>
    <row r="95" spans="2:50" x14ac:dyDescent="0.25">
      <c r="B95" s="49">
        <v>85</v>
      </c>
      <c r="C95" s="27"/>
      <c r="D95" s="49" t="str">
        <v>-</v>
      </c>
      <c r="E95" s="49">
        <f t="shared" si="18"/>
        <v>1</v>
      </c>
      <c r="F95" s="49">
        <f t="shared" si="20"/>
        <v>0</v>
      </c>
      <c r="G95" s="27"/>
      <c r="H95" s="27"/>
      <c r="I95" s="27"/>
      <c r="J95" s="27"/>
      <c r="K95" s="27"/>
      <c r="L95" s="27"/>
      <c r="N95" s="49" t="str">
        <v>Power-driven</v>
      </c>
      <c r="O95" s="49">
        <f t="shared" si="19"/>
        <v>1</v>
      </c>
      <c r="P95" s="49">
        <f>IF(AND(O95=$N$7,N95='Scenario Definition'!$H$11),1,0)</f>
        <v>1</v>
      </c>
      <c r="Q95" s="27"/>
      <c r="R95" s="27"/>
      <c r="S95" s="27"/>
      <c r="U95" s="49" t="str">
        <v>-</v>
      </c>
      <c r="V95" s="49">
        <f t="shared" si="21"/>
        <v>1</v>
      </c>
      <c r="W95" s="49">
        <f t="shared" si="22"/>
        <v>0</v>
      </c>
      <c r="Y95" s="49" t="str">
        <v>-</v>
      </c>
      <c r="Z95" s="49">
        <f t="shared" si="23"/>
        <v>1</v>
      </c>
      <c r="AA95" s="49">
        <f t="shared" si="24"/>
        <v>0</v>
      </c>
      <c r="AB95" s="28"/>
      <c r="AC95" s="49" t="str">
        <v>-</v>
      </c>
      <c r="AD95" s="49">
        <f t="shared" si="25"/>
        <v>1</v>
      </c>
      <c r="AE95" s="49">
        <f t="shared" si="26"/>
        <v>0</v>
      </c>
      <c r="AG95" s="49" t="str">
        <v>-</v>
      </c>
      <c r="AH95" s="49">
        <f t="shared" si="27"/>
        <v>1</v>
      </c>
      <c r="AI95" s="49">
        <f t="shared" si="28"/>
        <v>0</v>
      </c>
      <c r="AJ95" s="27"/>
      <c r="AK95" s="27"/>
      <c r="AL95" s="27"/>
      <c r="AM95" s="27"/>
      <c r="AO95" s="68">
        <f t="shared" si="29"/>
        <v>2</v>
      </c>
      <c r="AP95" s="68">
        <f t="shared" si="30"/>
        <v>1</v>
      </c>
      <c r="AQ95" s="68">
        <f t="shared" si="31"/>
        <v>1</v>
      </c>
      <c r="AR95" s="68" t="str" cm="1">
        <f t="array" ref="AR95">IF($AP95=1,INDEX('COLREGS Decomposition'!$B$3:$H$247,$B95,1),"")</f>
        <v>PART B - STEERING AND SAILING RULES</v>
      </c>
      <c r="AS95" s="68" t="str" cm="1">
        <f t="array" ref="AS95">IF($AP95=1,INDEX('COLREGS Decomposition'!$B$3:$H$247,$B95,2),"")</f>
        <v>Section II - Conduct of vessels in sight of one another</v>
      </c>
      <c r="AT95" s="68" t="str" cm="1">
        <f t="array" ref="AT95">IF($AP95=1,INDEX('COLREGS Decomposition'!$B$3:$H$247,$B95,3),"")</f>
        <v>Rule 17 - Action by stand-on vessel</v>
      </c>
      <c r="AU95" s="68" t="str" cm="1">
        <f t="array" ref="AU95">IF($AP95=1,INDEX('COLREGS Decomposition'!$B$3:$H$247,$B95,4),"")</f>
        <v>c</v>
      </c>
      <c r="AV95" s="68" t="str" cm="1">
        <f t="array" ref="AV95">IF($AP95=1,INDEX('COLREGS Decomposition'!$B$3:$H$2487,$B95,5),"")</f>
        <v>-</v>
      </c>
      <c r="AW95" s="68" t="str" cm="1">
        <f t="array" ref="AW95">IF($AP95=1,INDEX('COLREGS Decomposition'!$B$3:$H$247,$B95,6),"")</f>
        <v>A power-driven vessel which takes action in a crossing situation in accordance with sub-paragraph (a)(ii) of this Rule to avoid collision with another power-driven vessel shall, if the circumstances of the case admit, not alter course to port for a vessel on her own port side.</v>
      </c>
      <c r="AX95" s="68" t="str" cm="1">
        <f t="array" ref="AX95">IF($AP95=1,IF(INDEX('COLREGS Decomposition'!$B$3:$H$247,$B95,7)=0,"",INDEX('COLREGS Decomposition'!$B$3:$H$247,$B95,7)),"")</f>
        <v/>
      </c>
    </row>
    <row r="96" spans="2:50" x14ac:dyDescent="0.25">
      <c r="B96" s="49">
        <v>86</v>
      </c>
      <c r="C96" s="27"/>
      <c r="D96" s="49" t="str">
        <v>-</v>
      </c>
      <c r="E96" s="49">
        <f t="shared" si="18"/>
        <v>1</v>
      </c>
      <c r="F96" s="49">
        <f t="shared" si="20"/>
        <v>0</v>
      </c>
      <c r="G96" s="27"/>
      <c r="H96" s="27"/>
      <c r="I96" s="27"/>
      <c r="J96" s="27"/>
      <c r="K96" s="27"/>
      <c r="L96" s="27"/>
      <c r="N96" s="49" t="str">
        <v>-</v>
      </c>
      <c r="O96" s="49">
        <f t="shared" si="19"/>
        <v>1</v>
      </c>
      <c r="P96" s="49">
        <f>IF(AND(O96=$N$7,N96='Scenario Definition'!$H$11),1,0)</f>
        <v>0</v>
      </c>
      <c r="Q96" s="27"/>
      <c r="R96" s="27"/>
      <c r="S96" s="27"/>
      <c r="U96" s="49" t="str">
        <v>-</v>
      </c>
      <c r="V96" s="49">
        <f t="shared" si="21"/>
        <v>1</v>
      </c>
      <c r="W96" s="49">
        <f t="shared" si="22"/>
        <v>0</v>
      </c>
      <c r="Y96" s="49" t="str">
        <v>-</v>
      </c>
      <c r="Z96" s="49">
        <f t="shared" si="23"/>
        <v>1</v>
      </c>
      <c r="AA96" s="49">
        <f t="shared" si="24"/>
        <v>0</v>
      </c>
      <c r="AB96" s="28"/>
      <c r="AC96" s="49" t="str">
        <v>-</v>
      </c>
      <c r="AD96" s="49">
        <f t="shared" si="25"/>
        <v>1</v>
      </c>
      <c r="AE96" s="49">
        <f t="shared" si="26"/>
        <v>0</v>
      </c>
      <c r="AG96" s="49" t="str">
        <v>-</v>
      </c>
      <c r="AH96" s="49">
        <f t="shared" si="27"/>
        <v>1</v>
      </c>
      <c r="AI96" s="49">
        <f t="shared" si="28"/>
        <v>0</v>
      </c>
      <c r="AJ96" s="27"/>
      <c r="AK96" s="27"/>
      <c r="AL96" s="27"/>
      <c r="AM96" s="27"/>
      <c r="AO96" s="68">
        <f t="shared" si="29"/>
        <v>1</v>
      </c>
      <c r="AP96" s="68">
        <f t="shared" si="30"/>
        <v>1</v>
      </c>
      <c r="AQ96" s="68">
        <f t="shared" si="31"/>
        <v>0</v>
      </c>
      <c r="AR96" s="68" t="str" cm="1">
        <f t="array" ref="AR96">IF($AP96=1,INDEX('COLREGS Decomposition'!$B$3:$H$247,$B96,1),"")</f>
        <v>PART B - STEERING AND SAILING RULES</v>
      </c>
      <c r="AS96" s="68" t="str" cm="1">
        <f t="array" ref="AS96">IF($AP96=1,INDEX('COLREGS Decomposition'!$B$3:$H$247,$B96,2),"")</f>
        <v>Section II - Conduct of vessels in sight of one another</v>
      </c>
      <c r="AT96" s="68" t="str" cm="1">
        <f t="array" ref="AT96">IF($AP96=1,INDEX('COLREGS Decomposition'!$B$3:$H$247,$B96,3),"")</f>
        <v>Rule 17 - Action by stand-on vessel</v>
      </c>
      <c r="AU96" s="68" t="str" cm="1">
        <f t="array" ref="AU96">IF($AP96=1,INDEX('COLREGS Decomposition'!$B$3:$H$247,$B96,4),"")</f>
        <v>d</v>
      </c>
      <c r="AV96" s="68" t="str" cm="1">
        <f t="array" ref="AV96">IF($AP96=1,INDEX('COLREGS Decomposition'!$B$3:$H$2487,$B96,5),"")</f>
        <v>-</v>
      </c>
      <c r="AW96" s="68" t="str" cm="1">
        <f t="array" ref="AW96">IF($AP96=1,INDEX('COLREGS Decomposition'!$B$3:$H$247,$B96,6),"")</f>
        <v>This Rule does not relieve the give-way vessel of her obligation to keep out of the way.</v>
      </c>
      <c r="AX96" s="68" t="str" cm="1">
        <f t="array" ref="AX96">IF($AP96=1,IF(INDEX('COLREGS Decomposition'!$B$3:$H$247,$B96,7)=0,"",INDEX('COLREGS Decomposition'!$B$3:$H$247,$B96,7)),"")</f>
        <v/>
      </c>
    </row>
    <row r="97" spans="2:50" x14ac:dyDescent="0.25">
      <c r="B97" s="49">
        <v>87</v>
      </c>
      <c r="C97" s="27"/>
      <c r="D97" s="49" t="str">
        <v>-</v>
      </c>
      <c r="E97" s="49">
        <f t="shared" si="18"/>
        <v>1</v>
      </c>
      <c r="F97" s="49">
        <f t="shared" si="20"/>
        <v>0</v>
      </c>
      <c r="G97" s="27"/>
      <c r="H97" s="27"/>
      <c r="I97" s="27"/>
      <c r="J97" s="27"/>
      <c r="K97" s="27"/>
      <c r="L97" s="27"/>
      <c r="N97" s="49" t="str">
        <v>-</v>
      </c>
      <c r="O97" s="49">
        <f t="shared" si="19"/>
        <v>1</v>
      </c>
      <c r="P97" s="49">
        <f>IF(AND(O97=$N$7,N97='Scenario Definition'!$H$11),1,0)</f>
        <v>0</v>
      </c>
      <c r="Q97" s="27"/>
      <c r="R97" s="27"/>
      <c r="S97" s="27"/>
      <c r="U97" s="49" t="str">
        <v>-</v>
      </c>
      <c r="V97" s="49">
        <f t="shared" si="21"/>
        <v>1</v>
      </c>
      <c r="W97" s="49">
        <f t="shared" si="22"/>
        <v>0</v>
      </c>
      <c r="Y97" s="49" t="str">
        <v>-</v>
      </c>
      <c r="Z97" s="49">
        <f t="shared" si="23"/>
        <v>1</v>
      </c>
      <c r="AA97" s="49">
        <f t="shared" si="24"/>
        <v>0</v>
      </c>
      <c r="AB97" s="28"/>
      <c r="AC97" s="49" t="str">
        <v>-</v>
      </c>
      <c r="AD97" s="49">
        <f t="shared" si="25"/>
        <v>1</v>
      </c>
      <c r="AE97" s="49">
        <f t="shared" si="26"/>
        <v>0</v>
      </c>
      <c r="AG97" s="49" t="str">
        <v>-</v>
      </c>
      <c r="AH97" s="49">
        <f t="shared" si="27"/>
        <v>1</v>
      </c>
      <c r="AI97" s="49">
        <f t="shared" si="28"/>
        <v>0</v>
      </c>
      <c r="AJ97" s="27"/>
      <c r="AK97" s="27"/>
      <c r="AL97" s="27"/>
      <c r="AM97" s="27"/>
      <c r="AO97" s="68">
        <f t="shared" si="29"/>
        <v>1</v>
      </c>
      <c r="AP97" s="68">
        <f t="shared" si="30"/>
        <v>1</v>
      </c>
      <c r="AQ97" s="68">
        <f t="shared" si="31"/>
        <v>0</v>
      </c>
      <c r="AR97" s="68" t="str" cm="1">
        <f t="array" ref="AR97">IF($AP97=1,INDEX('COLREGS Decomposition'!$B$3:$H$247,$B97,1),"")</f>
        <v>PART B - STEERING AND SAILING RULES</v>
      </c>
      <c r="AS97" s="68" t="str" cm="1">
        <f t="array" ref="AS97">IF($AP97=1,INDEX('COLREGS Decomposition'!$B$3:$H$247,$B97,2),"")</f>
        <v>Section II - Conduct of vessels in sight of one another</v>
      </c>
      <c r="AT97" s="68" t="str" cm="1">
        <f t="array" ref="AT97">IF($AP97=1,INDEX('COLREGS Decomposition'!$B$3:$H$247,$B97,3),"")</f>
        <v>Rule 18 - Responsibilities between vessels</v>
      </c>
      <c r="AU97" s="68" t="str" cm="1">
        <f t="array" ref="AU97">IF($AP97=1,INDEX('COLREGS Decomposition'!$B$3:$H$247,$B97,4),"")</f>
        <v>-</v>
      </c>
      <c r="AV97" s="68" t="str" cm="1">
        <f t="array" ref="AV97">IF($AP97=1,INDEX('COLREGS Decomposition'!$B$3:$H$2487,$B97,5),"")</f>
        <v>-</v>
      </c>
      <c r="AW97" s="68" t="str" cm="1">
        <f t="array" ref="AW97">IF($AP97=1,INDEX('COLREGS Decomposition'!$B$3:$H$247,$B97,6),"")</f>
        <v>Except where Rules 9,10 and 13 otherwise require:</v>
      </c>
      <c r="AX97" s="68" t="str" cm="1">
        <f t="array" ref="AX97">IF($AP97=1,IF(INDEX('COLREGS Decomposition'!$B$3:$H$247,$B97,7)=0,"",INDEX('COLREGS Decomposition'!$B$3:$H$247,$B97,7)),"")</f>
        <v/>
      </c>
    </row>
    <row r="98" spans="2:50" x14ac:dyDescent="0.25">
      <c r="B98" s="49">
        <v>88</v>
      </c>
      <c r="C98" s="27"/>
      <c r="D98" s="49" t="str">
        <v>-</v>
      </c>
      <c r="E98" s="49">
        <f t="shared" si="18"/>
        <v>1</v>
      </c>
      <c r="F98" s="49">
        <f t="shared" si="20"/>
        <v>0</v>
      </c>
      <c r="G98" s="27"/>
      <c r="H98" s="27"/>
      <c r="I98" s="27"/>
      <c r="J98" s="27"/>
      <c r="K98" s="27"/>
      <c r="L98" s="27"/>
      <c r="N98" s="49" t="str">
        <v>Power-driven</v>
      </c>
      <c r="O98" s="49">
        <f t="shared" si="19"/>
        <v>1</v>
      </c>
      <c r="P98" s="49">
        <f>IF(AND(O98=$N$7,N98='Scenario Definition'!$H$11),1,0)</f>
        <v>1</v>
      </c>
      <c r="Q98" s="27"/>
      <c r="R98" s="27"/>
      <c r="S98" s="27"/>
      <c r="U98" s="49" t="str">
        <v>-</v>
      </c>
      <c r="V98" s="49">
        <f t="shared" si="21"/>
        <v>1</v>
      </c>
      <c r="W98" s="49">
        <f t="shared" si="22"/>
        <v>0</v>
      </c>
      <c r="Y98" s="49" t="str">
        <v>-</v>
      </c>
      <c r="Z98" s="49">
        <f t="shared" si="23"/>
        <v>1</v>
      </c>
      <c r="AA98" s="49">
        <f t="shared" si="24"/>
        <v>0</v>
      </c>
      <c r="AB98" s="28"/>
      <c r="AC98" s="49" t="str">
        <v>-</v>
      </c>
      <c r="AD98" s="49">
        <f t="shared" si="25"/>
        <v>1</v>
      </c>
      <c r="AE98" s="49">
        <f t="shared" si="26"/>
        <v>0</v>
      </c>
      <c r="AG98" s="49" t="str">
        <v>-</v>
      </c>
      <c r="AH98" s="49">
        <f t="shared" si="27"/>
        <v>1</v>
      </c>
      <c r="AI98" s="49">
        <f t="shared" si="28"/>
        <v>0</v>
      </c>
      <c r="AJ98" s="27"/>
      <c r="AK98" s="27"/>
      <c r="AL98" s="27"/>
      <c r="AM98" s="27"/>
      <c r="AO98" s="68">
        <f t="shared" si="29"/>
        <v>2</v>
      </c>
      <c r="AP98" s="68">
        <f t="shared" si="30"/>
        <v>1</v>
      </c>
      <c r="AQ98" s="68">
        <f t="shared" si="31"/>
        <v>1</v>
      </c>
      <c r="AR98" s="68" t="str" cm="1">
        <f t="array" ref="AR98">IF($AP98=1,INDEX('COLREGS Decomposition'!$B$3:$H$247,$B98,1),"")</f>
        <v>PART B - STEERING AND SAILING RULES</v>
      </c>
      <c r="AS98" s="68" t="str" cm="1">
        <f t="array" ref="AS98">IF($AP98=1,INDEX('COLREGS Decomposition'!$B$3:$H$247,$B98,2),"")</f>
        <v>Section II - Conduct of vessels in sight of one another</v>
      </c>
      <c r="AT98" s="68" t="str" cm="1">
        <f t="array" ref="AT98">IF($AP98=1,INDEX('COLREGS Decomposition'!$B$3:$H$247,$B98,3),"")</f>
        <v>Rule 18 - Responsibilities between vessels</v>
      </c>
      <c r="AU98" s="68" t="str" cm="1">
        <f t="array" ref="AU98">IF($AP98=1,INDEX('COLREGS Decomposition'!$B$3:$H$247,$B98,4),"")</f>
        <v>a</v>
      </c>
      <c r="AV98" s="68" t="str" cm="1">
        <f t="array" ref="AV98">IF($AP98=1,INDEX('COLREGS Decomposition'!$B$3:$H$2487,$B98,5),"")</f>
        <v>-</v>
      </c>
      <c r="AW98" s="68" t="str" cm="1">
        <f t="array" ref="AW98">IF($AP98=1,INDEX('COLREGS Decomposition'!$B$3:$H$247,$B98,6),"")</f>
        <v>A power-driven vessel underway shall keep out of the way of:</v>
      </c>
      <c r="AX98" s="68" t="str" cm="1">
        <f t="array" ref="AX98">IF($AP98=1,IF(INDEX('COLREGS Decomposition'!$B$3:$H$247,$B98,7)=0,"",INDEX('COLREGS Decomposition'!$B$3:$H$247,$B98,7)),"")</f>
        <v xml:space="preserve">i) a vessel not under command;
ii) a vessel restricted in her ability to manoeuvre;
iii) a vessel engaged in fishing;
iv) a sailing vessel.
</v>
      </c>
    </row>
    <row r="99" spans="2:50" x14ac:dyDescent="0.25">
      <c r="B99" s="49">
        <v>89</v>
      </c>
      <c r="C99" s="27"/>
      <c r="D99" s="49" t="str">
        <v>-</v>
      </c>
      <c r="E99" s="49">
        <f t="shared" si="18"/>
        <v>1</v>
      </c>
      <c r="F99" s="49">
        <f t="shared" si="20"/>
        <v>0</v>
      </c>
      <c r="G99" s="27"/>
      <c r="H99" s="27"/>
      <c r="I99" s="27"/>
      <c r="J99" s="27"/>
      <c r="K99" s="27"/>
      <c r="L99" s="27"/>
      <c r="N99" s="49" t="str">
        <v>Sailing</v>
      </c>
      <c r="O99" s="49">
        <f t="shared" si="19"/>
        <v>0</v>
      </c>
      <c r="P99" s="49">
        <f>IF(AND(O99=$N$7,N99='Scenario Definition'!$H$11),1,0)</f>
        <v>0</v>
      </c>
      <c r="Q99" s="27"/>
      <c r="R99" s="27"/>
      <c r="S99" s="27"/>
      <c r="U99" s="49" t="str">
        <v>-</v>
      </c>
      <c r="V99" s="49">
        <f t="shared" si="21"/>
        <v>1</v>
      </c>
      <c r="W99" s="49">
        <f t="shared" si="22"/>
        <v>0</v>
      </c>
      <c r="Y99" s="49" t="str">
        <v>-</v>
      </c>
      <c r="Z99" s="49">
        <f t="shared" si="23"/>
        <v>1</v>
      </c>
      <c r="AA99" s="49">
        <f t="shared" si="24"/>
        <v>0</v>
      </c>
      <c r="AB99" s="28"/>
      <c r="AC99" s="49" t="str">
        <v>-</v>
      </c>
      <c r="AD99" s="49">
        <f t="shared" si="25"/>
        <v>1</v>
      </c>
      <c r="AE99" s="49">
        <f t="shared" si="26"/>
        <v>0</v>
      </c>
      <c r="AG99" s="49" t="str">
        <v>-</v>
      </c>
      <c r="AH99" s="49">
        <f t="shared" si="27"/>
        <v>1</v>
      </c>
      <c r="AI99" s="49">
        <f t="shared" si="28"/>
        <v>0</v>
      </c>
      <c r="AJ99" s="27"/>
      <c r="AK99" s="27"/>
      <c r="AL99" s="27"/>
      <c r="AM99" s="27"/>
      <c r="AO99" s="68">
        <f t="shared" si="29"/>
        <v>0</v>
      </c>
      <c r="AP99" s="68">
        <f t="shared" si="30"/>
        <v>0</v>
      </c>
      <c r="AQ99" s="68">
        <f t="shared" si="31"/>
        <v>0</v>
      </c>
      <c r="AR99" s="68" t="str" cm="1">
        <f t="array" ref="AR99">IF($AP99=1,INDEX('COLREGS Decomposition'!$B$3:$H$247,$B99,1),"")</f>
        <v/>
      </c>
      <c r="AS99" s="68" t="str" cm="1">
        <f t="array" ref="AS99">IF($AP99=1,INDEX('COLREGS Decomposition'!$B$3:$H$247,$B99,2),"")</f>
        <v/>
      </c>
      <c r="AT99" s="68" t="str" cm="1">
        <f t="array" ref="AT99">IF($AP99=1,INDEX('COLREGS Decomposition'!$B$3:$H$247,$B99,3),"")</f>
        <v/>
      </c>
      <c r="AU99" s="68" t="str" cm="1">
        <f t="array" ref="AU99">IF($AP99=1,INDEX('COLREGS Decomposition'!$B$3:$H$247,$B99,4),"")</f>
        <v/>
      </c>
      <c r="AV99" s="68" t="str" cm="1">
        <f t="array" ref="AV99">IF($AP99=1,INDEX('COLREGS Decomposition'!$B$3:$H$2487,$B99,5),"")</f>
        <v/>
      </c>
      <c r="AW99" s="68" t="str" cm="1">
        <f t="array" ref="AW99">IF($AP99=1,INDEX('COLREGS Decomposition'!$B$3:$H$247,$B99,6),"")</f>
        <v/>
      </c>
      <c r="AX99" s="68" t="str" cm="1">
        <f t="array" ref="AX99">IF($AP99=1,IF(INDEX('COLREGS Decomposition'!$B$3:$H$247,$B99,7)=0,"",INDEX('COLREGS Decomposition'!$B$3:$H$247,$B99,7)),"")</f>
        <v/>
      </c>
    </row>
    <row r="100" spans="2:50" x14ac:dyDescent="0.25">
      <c r="B100" s="49">
        <v>90</v>
      </c>
      <c r="C100" s="27"/>
      <c r="D100" s="49" t="str">
        <v>-</v>
      </c>
      <c r="E100" s="49">
        <f t="shared" si="18"/>
        <v>1</v>
      </c>
      <c r="F100" s="49">
        <f t="shared" si="20"/>
        <v>0</v>
      </c>
      <c r="G100" s="27"/>
      <c r="H100" s="27"/>
      <c r="I100" s="27"/>
      <c r="J100" s="27"/>
      <c r="K100" s="27"/>
      <c r="L100" s="27"/>
      <c r="N100" s="49" t="str">
        <v>-</v>
      </c>
      <c r="O100" s="49">
        <f t="shared" si="19"/>
        <v>1</v>
      </c>
      <c r="P100" s="49">
        <f>IF(AND(O100=$N$7,N100='Scenario Definition'!$H$11),1,0)</f>
        <v>0</v>
      </c>
      <c r="Q100" s="27"/>
      <c r="R100" s="27"/>
      <c r="S100" s="27"/>
      <c r="U100" s="49" t="str">
        <v>-</v>
      </c>
      <c r="V100" s="49">
        <f t="shared" si="21"/>
        <v>1</v>
      </c>
      <c r="W100" s="49">
        <f t="shared" si="22"/>
        <v>0</v>
      </c>
      <c r="Y100" s="49" t="str">
        <v>-</v>
      </c>
      <c r="Z100" s="49">
        <f t="shared" si="23"/>
        <v>1</v>
      </c>
      <c r="AA100" s="49">
        <f t="shared" si="24"/>
        <v>0</v>
      </c>
      <c r="AB100" s="28"/>
      <c r="AC100" s="49" t="str">
        <v>-</v>
      </c>
      <c r="AD100" s="49">
        <f t="shared" si="25"/>
        <v>1</v>
      </c>
      <c r="AE100" s="49">
        <f t="shared" si="26"/>
        <v>0</v>
      </c>
      <c r="AG100" s="49" t="str">
        <v>Fishing</v>
      </c>
      <c r="AH100" s="49">
        <f t="shared" si="27"/>
        <v>0</v>
      </c>
      <c r="AI100" s="49">
        <f t="shared" si="28"/>
        <v>0</v>
      </c>
      <c r="AJ100" s="27"/>
      <c r="AK100" s="27"/>
      <c r="AL100" s="27"/>
      <c r="AM100" s="27"/>
      <c r="AO100" s="68">
        <f t="shared" si="29"/>
        <v>0</v>
      </c>
      <c r="AP100" s="68">
        <f t="shared" si="30"/>
        <v>0</v>
      </c>
      <c r="AQ100" s="68">
        <f t="shared" si="31"/>
        <v>0</v>
      </c>
      <c r="AR100" s="68" t="str" cm="1">
        <f t="array" ref="AR100">IF($AP100=1,INDEX('COLREGS Decomposition'!$B$3:$H$247,$B100,1),"")</f>
        <v/>
      </c>
      <c r="AS100" s="68" t="str" cm="1">
        <f t="array" ref="AS100">IF($AP100=1,INDEX('COLREGS Decomposition'!$B$3:$H$247,$B100,2),"")</f>
        <v/>
      </c>
      <c r="AT100" s="68" t="str" cm="1">
        <f t="array" ref="AT100">IF($AP100=1,INDEX('COLREGS Decomposition'!$B$3:$H$247,$B100,3),"")</f>
        <v/>
      </c>
      <c r="AU100" s="68" t="str" cm="1">
        <f t="array" ref="AU100">IF($AP100=1,INDEX('COLREGS Decomposition'!$B$3:$H$247,$B100,4),"")</f>
        <v/>
      </c>
      <c r="AV100" s="68" t="str" cm="1">
        <f t="array" ref="AV100">IF($AP100=1,INDEX('COLREGS Decomposition'!$B$3:$H$2487,$B100,5),"")</f>
        <v/>
      </c>
      <c r="AW100" s="68" t="str" cm="1">
        <f t="array" ref="AW100">IF($AP100=1,INDEX('COLREGS Decomposition'!$B$3:$H$247,$B100,6),"")</f>
        <v/>
      </c>
      <c r="AX100" s="68" t="str" cm="1">
        <f t="array" ref="AX100">IF($AP100=1,IF(INDEX('COLREGS Decomposition'!$B$3:$H$247,$B100,7)=0,"",INDEX('COLREGS Decomposition'!$B$3:$H$247,$B100,7)),"")</f>
        <v/>
      </c>
    </row>
    <row r="101" spans="2:50" x14ac:dyDescent="0.25">
      <c r="B101" s="49">
        <v>91</v>
      </c>
      <c r="C101" s="27"/>
      <c r="D101" s="49" t="str">
        <v>-</v>
      </c>
      <c r="E101" s="49">
        <f t="shared" si="18"/>
        <v>1</v>
      </c>
      <c r="F101" s="49">
        <f t="shared" si="20"/>
        <v>0</v>
      </c>
      <c r="G101" s="27"/>
      <c r="H101" s="27"/>
      <c r="I101" s="27"/>
      <c r="J101" s="27"/>
      <c r="K101" s="27"/>
      <c r="L101" s="27"/>
      <c r="N101" s="49" t="str">
        <v>-</v>
      </c>
      <c r="O101" s="49">
        <f t="shared" si="19"/>
        <v>1</v>
      </c>
      <c r="P101" s="49">
        <f>IF(AND(O101=$N$7,N101='Scenario Definition'!$H$11),1,0)</f>
        <v>0</v>
      </c>
      <c r="Q101" s="27"/>
      <c r="R101" s="27"/>
      <c r="S101" s="27"/>
      <c r="U101" s="49" t="str">
        <v>-</v>
      </c>
      <c r="V101" s="49">
        <f t="shared" si="21"/>
        <v>1</v>
      </c>
      <c r="W101" s="49">
        <f t="shared" si="22"/>
        <v>0</v>
      </c>
      <c r="Y101" s="49" t="str">
        <v>-</v>
      </c>
      <c r="Z101" s="49">
        <f t="shared" si="23"/>
        <v>1</v>
      </c>
      <c r="AA101" s="49">
        <f t="shared" si="24"/>
        <v>0</v>
      </c>
      <c r="AB101" s="28"/>
      <c r="AC101" s="49" t="str">
        <v>-</v>
      </c>
      <c r="AD101" s="49">
        <f t="shared" si="25"/>
        <v>1</v>
      </c>
      <c r="AE101" s="49">
        <f t="shared" si="26"/>
        <v>0</v>
      </c>
      <c r="AG101" s="49" t="str">
        <v>-</v>
      </c>
      <c r="AH101" s="49">
        <f t="shared" si="27"/>
        <v>1</v>
      </c>
      <c r="AI101" s="49">
        <f t="shared" si="28"/>
        <v>0</v>
      </c>
      <c r="AJ101" s="27"/>
      <c r="AK101" s="27"/>
      <c r="AL101" s="27"/>
      <c r="AM101" s="27"/>
      <c r="AO101" s="68">
        <f t="shared" si="29"/>
        <v>1</v>
      </c>
      <c r="AP101" s="68">
        <f t="shared" si="30"/>
        <v>1</v>
      </c>
      <c r="AQ101" s="68">
        <f t="shared" si="31"/>
        <v>0</v>
      </c>
      <c r="AR101" s="68" t="str" cm="1">
        <f t="array" ref="AR101">IF($AP101=1,INDEX('COLREGS Decomposition'!$B$3:$H$247,$B101,1),"")</f>
        <v>PART B - STEERING AND SAILING RULES</v>
      </c>
      <c r="AS101" s="68" t="str" cm="1">
        <f t="array" ref="AS101">IF($AP101=1,INDEX('COLREGS Decomposition'!$B$3:$H$247,$B101,2),"")</f>
        <v>Section II - Conduct of vessels in sight of one another</v>
      </c>
      <c r="AT101" s="68" t="str" cm="1">
        <f t="array" ref="AT101">IF($AP101=1,INDEX('COLREGS Decomposition'!$B$3:$H$247,$B101,3),"")</f>
        <v>Rule 18 - Responsibilities between vessels</v>
      </c>
      <c r="AU101" s="68" t="str" cm="1">
        <f t="array" ref="AU101">IF($AP101=1,INDEX('COLREGS Decomposition'!$B$3:$H$247,$B101,4),"")</f>
        <v>d</v>
      </c>
      <c r="AV101" s="68" t="str" cm="1">
        <f t="array" ref="AV101">IF($AP101=1,INDEX('COLREGS Decomposition'!$B$3:$H$2487,$B101,5),"")</f>
        <v>i</v>
      </c>
      <c r="AW101" s="68" t="str" cm="1">
        <f t="array" ref="AW101">IF($AP101=1,INDEX('COLREGS Decomposition'!$B$3:$H$247,$B101,6),"")</f>
        <v>Any vessel other than a vessel not under command or a vessel restricted in her ability to manoeuvre shall, if the circumstances of the case admit, avoid impeding the safe passage of a vessel constrained by her draught, exhibiting the signals in Rule 28.</v>
      </c>
      <c r="AX101" s="68" t="str" cm="1">
        <f t="array" ref="AX101">IF($AP101=1,IF(INDEX('COLREGS Decomposition'!$B$3:$H$247,$B101,7)=0,"",INDEX('COLREGS Decomposition'!$B$3:$H$247,$B101,7)),"")</f>
        <v/>
      </c>
    </row>
    <row r="102" spans="2:50" x14ac:dyDescent="0.25">
      <c r="B102" s="49">
        <v>92</v>
      </c>
      <c r="C102" s="27"/>
      <c r="D102" s="49" t="str">
        <v>-</v>
      </c>
      <c r="E102" s="49">
        <f t="shared" si="18"/>
        <v>1</v>
      </c>
      <c r="F102" s="49">
        <f t="shared" si="20"/>
        <v>0</v>
      </c>
      <c r="G102" s="27"/>
      <c r="H102" s="27"/>
      <c r="I102" s="27"/>
      <c r="J102" s="27"/>
      <c r="K102" s="27"/>
      <c r="L102" s="27"/>
      <c r="N102" s="49" t="str">
        <v>-</v>
      </c>
      <c r="O102" s="49">
        <f t="shared" si="19"/>
        <v>1</v>
      </c>
      <c r="P102" s="49">
        <f>IF(AND(O102=$N$7,N102='Scenario Definition'!$H$11),1,0)</f>
        <v>0</v>
      </c>
      <c r="Q102" s="27"/>
      <c r="R102" s="27"/>
      <c r="S102" s="27"/>
      <c r="U102" s="49" t="str">
        <v>-</v>
      </c>
      <c r="V102" s="49">
        <f t="shared" si="21"/>
        <v>1</v>
      </c>
      <c r="W102" s="49">
        <f t="shared" si="22"/>
        <v>0</v>
      </c>
      <c r="Y102" s="49" t="str">
        <v>-</v>
      </c>
      <c r="Z102" s="49">
        <f t="shared" si="23"/>
        <v>1</v>
      </c>
      <c r="AA102" s="49">
        <f t="shared" si="24"/>
        <v>0</v>
      </c>
      <c r="AB102" s="28"/>
      <c r="AC102" s="49" t="str">
        <v>-</v>
      </c>
      <c r="AD102" s="49">
        <f t="shared" si="25"/>
        <v>1</v>
      </c>
      <c r="AE102" s="49">
        <f t="shared" si="26"/>
        <v>0</v>
      </c>
      <c r="AG102" s="49" t="str">
        <v>-</v>
      </c>
      <c r="AH102" s="49">
        <f t="shared" si="27"/>
        <v>1</v>
      </c>
      <c r="AI102" s="49">
        <f t="shared" si="28"/>
        <v>0</v>
      </c>
      <c r="AJ102" s="27"/>
      <c r="AK102" s="27"/>
      <c r="AL102" s="27"/>
      <c r="AM102" s="27"/>
      <c r="AO102" s="68">
        <f t="shared" si="29"/>
        <v>1</v>
      </c>
      <c r="AP102" s="68">
        <f t="shared" si="30"/>
        <v>1</v>
      </c>
      <c r="AQ102" s="68">
        <f t="shared" si="31"/>
        <v>0</v>
      </c>
      <c r="AR102" s="68" t="str" cm="1">
        <f t="array" ref="AR102">IF($AP102=1,INDEX('COLREGS Decomposition'!$B$3:$H$247,$B102,1),"")</f>
        <v>PART B - STEERING AND SAILING RULES</v>
      </c>
      <c r="AS102" s="68" t="str" cm="1">
        <f t="array" ref="AS102">IF($AP102=1,INDEX('COLREGS Decomposition'!$B$3:$H$247,$B102,2),"")</f>
        <v>Section II - Conduct of vessels in sight of one another</v>
      </c>
      <c r="AT102" s="68" t="str" cm="1">
        <f t="array" ref="AT102">IF($AP102=1,INDEX('COLREGS Decomposition'!$B$3:$H$247,$B102,3),"")</f>
        <v>Rule 18 - Responsibilities between vessels</v>
      </c>
      <c r="AU102" s="68" t="str" cm="1">
        <f t="array" ref="AU102">IF($AP102=1,INDEX('COLREGS Decomposition'!$B$3:$H$247,$B102,4),"")</f>
        <v>d</v>
      </c>
      <c r="AV102" s="68" t="str" cm="1">
        <f t="array" ref="AV102">IF($AP102=1,INDEX('COLREGS Decomposition'!$B$3:$H$2487,$B102,5),"")</f>
        <v>ii</v>
      </c>
      <c r="AW102" s="68" t="str" cm="1">
        <f t="array" ref="AW102">IF($AP102=1,INDEX('COLREGS Decomposition'!$B$3:$H$247,$B102,6),"")</f>
        <v>A vessel constrained by her draught shall navigate with particular caution having full regard to her special condition.</v>
      </c>
      <c r="AX102" s="68" t="str" cm="1">
        <f t="array" ref="AX102">IF($AP102=1,IF(INDEX('COLREGS Decomposition'!$B$3:$H$247,$B102,7)=0,"",INDEX('COLREGS Decomposition'!$B$3:$H$247,$B102,7)),"")</f>
        <v/>
      </c>
    </row>
    <row r="103" spans="2:50" x14ac:dyDescent="0.25">
      <c r="B103" s="49">
        <v>93</v>
      </c>
      <c r="C103" s="27"/>
      <c r="D103" s="49" t="str">
        <v>-</v>
      </c>
      <c r="E103" s="49">
        <f t="shared" si="18"/>
        <v>1</v>
      </c>
      <c r="F103" s="49">
        <f t="shared" si="20"/>
        <v>0</v>
      </c>
      <c r="G103" s="27"/>
      <c r="H103" s="27"/>
      <c r="I103" s="27"/>
      <c r="J103" s="27"/>
      <c r="K103" s="27"/>
      <c r="L103" s="27"/>
      <c r="N103" s="49" t="str">
        <v>Seaplane</v>
      </c>
      <c r="O103" s="49">
        <f t="shared" si="19"/>
        <v>0</v>
      </c>
      <c r="P103" s="49">
        <f>IF(AND(O103=$N$7,N103='Scenario Definition'!$H$11),1,0)</f>
        <v>0</v>
      </c>
      <c r="Q103" s="27"/>
      <c r="R103" s="27"/>
      <c r="S103" s="27"/>
      <c r="U103" s="49" t="str">
        <v>-</v>
      </c>
      <c r="V103" s="49">
        <f t="shared" si="21"/>
        <v>1</v>
      </c>
      <c r="W103" s="49">
        <f t="shared" si="22"/>
        <v>0</v>
      </c>
      <c r="Y103" s="49" t="str">
        <v>-</v>
      </c>
      <c r="Z103" s="49">
        <f t="shared" si="23"/>
        <v>1</v>
      </c>
      <c r="AA103" s="49">
        <f t="shared" si="24"/>
        <v>0</v>
      </c>
      <c r="AB103" s="28"/>
      <c r="AC103" s="49" t="str">
        <v>-</v>
      </c>
      <c r="AD103" s="49">
        <f t="shared" si="25"/>
        <v>1</v>
      </c>
      <c r="AE103" s="49">
        <f t="shared" si="26"/>
        <v>0</v>
      </c>
      <c r="AG103" s="49" t="str">
        <v>-</v>
      </c>
      <c r="AH103" s="49">
        <f t="shared" si="27"/>
        <v>1</v>
      </c>
      <c r="AI103" s="49">
        <f t="shared" si="28"/>
        <v>0</v>
      </c>
      <c r="AJ103" s="27"/>
      <c r="AK103" s="27"/>
      <c r="AL103" s="27"/>
      <c r="AM103" s="27"/>
      <c r="AO103" s="68">
        <f t="shared" si="29"/>
        <v>0</v>
      </c>
      <c r="AP103" s="68">
        <f t="shared" si="30"/>
        <v>0</v>
      </c>
      <c r="AQ103" s="68">
        <f t="shared" si="31"/>
        <v>0</v>
      </c>
      <c r="AR103" s="68" t="str" cm="1">
        <f t="array" ref="AR103">IF($AP103=1,INDEX('COLREGS Decomposition'!$B$3:$H$247,$B103,1),"")</f>
        <v/>
      </c>
      <c r="AS103" s="68" t="str" cm="1">
        <f t="array" ref="AS103">IF($AP103=1,INDEX('COLREGS Decomposition'!$B$3:$H$247,$B103,2),"")</f>
        <v/>
      </c>
      <c r="AT103" s="68" t="str" cm="1">
        <f t="array" ref="AT103">IF($AP103=1,INDEX('COLREGS Decomposition'!$B$3:$H$247,$B103,3),"")</f>
        <v/>
      </c>
      <c r="AU103" s="68" t="str" cm="1">
        <f t="array" ref="AU103">IF($AP103=1,INDEX('COLREGS Decomposition'!$B$3:$H$247,$B103,4),"")</f>
        <v/>
      </c>
      <c r="AV103" s="68" t="str" cm="1">
        <f t="array" ref="AV103">IF($AP103=1,INDEX('COLREGS Decomposition'!$B$3:$H$2487,$B103,5),"")</f>
        <v/>
      </c>
      <c r="AW103" s="68" t="str" cm="1">
        <f t="array" ref="AW103">IF($AP103=1,INDEX('COLREGS Decomposition'!$B$3:$H$247,$B103,6),"")</f>
        <v/>
      </c>
      <c r="AX103" s="68" t="str" cm="1">
        <f t="array" ref="AX103">IF($AP103=1,IF(INDEX('COLREGS Decomposition'!$B$3:$H$247,$B103,7)=0,"",INDEX('COLREGS Decomposition'!$B$3:$H$247,$B103,7)),"")</f>
        <v/>
      </c>
    </row>
    <row r="104" spans="2:50" x14ac:dyDescent="0.25">
      <c r="B104" s="49">
        <v>94</v>
      </c>
      <c r="C104" s="27"/>
      <c r="D104" s="49" t="str">
        <v>-</v>
      </c>
      <c r="E104" s="49">
        <f t="shared" si="18"/>
        <v>1</v>
      </c>
      <c r="F104" s="49">
        <f t="shared" si="20"/>
        <v>0</v>
      </c>
      <c r="G104" s="27"/>
      <c r="H104" s="27"/>
      <c r="I104" s="27"/>
      <c r="J104" s="27"/>
      <c r="K104" s="27"/>
      <c r="L104" s="27"/>
      <c r="N104" s="49" t="str">
        <v>WIG</v>
      </c>
      <c r="O104" s="49">
        <f t="shared" si="19"/>
        <v>0</v>
      </c>
      <c r="P104" s="49">
        <f>IF(AND(O104=$N$7,N104='Scenario Definition'!$H$11),1,0)</f>
        <v>0</v>
      </c>
      <c r="Q104" s="27"/>
      <c r="R104" s="27"/>
      <c r="S104" s="27"/>
      <c r="U104" s="49" t="str">
        <v>-</v>
      </c>
      <c r="V104" s="49">
        <f t="shared" si="21"/>
        <v>1</v>
      </c>
      <c r="W104" s="49">
        <f t="shared" si="22"/>
        <v>0</v>
      </c>
      <c r="Y104" s="49" t="str">
        <v>-</v>
      </c>
      <c r="Z104" s="49">
        <f t="shared" si="23"/>
        <v>1</v>
      </c>
      <c r="AA104" s="49">
        <f t="shared" si="24"/>
        <v>0</v>
      </c>
      <c r="AB104" s="28"/>
      <c r="AC104" s="49" t="str">
        <v>-</v>
      </c>
      <c r="AD104" s="49">
        <f t="shared" si="25"/>
        <v>1</v>
      </c>
      <c r="AE104" s="49">
        <f t="shared" si="26"/>
        <v>0</v>
      </c>
      <c r="AG104" s="49" t="str">
        <v>-</v>
      </c>
      <c r="AH104" s="49">
        <f t="shared" si="27"/>
        <v>1</v>
      </c>
      <c r="AI104" s="49">
        <f t="shared" si="28"/>
        <v>0</v>
      </c>
      <c r="AJ104" s="27"/>
      <c r="AK104" s="27"/>
      <c r="AL104" s="27"/>
      <c r="AM104" s="27"/>
      <c r="AO104" s="68">
        <f t="shared" si="29"/>
        <v>0</v>
      </c>
      <c r="AP104" s="68">
        <f t="shared" si="30"/>
        <v>0</v>
      </c>
      <c r="AQ104" s="68">
        <f t="shared" si="31"/>
        <v>0</v>
      </c>
      <c r="AR104" s="68" t="str" cm="1">
        <f t="array" ref="AR104">IF($AP104=1,INDEX('COLREGS Decomposition'!$B$3:$H$247,$B104,1),"")</f>
        <v/>
      </c>
      <c r="AS104" s="68" t="str" cm="1">
        <f t="array" ref="AS104">IF($AP104=1,INDEX('COLREGS Decomposition'!$B$3:$H$247,$B104,2),"")</f>
        <v/>
      </c>
      <c r="AT104" s="68" t="str" cm="1">
        <f t="array" ref="AT104">IF($AP104=1,INDEX('COLREGS Decomposition'!$B$3:$H$247,$B104,3),"")</f>
        <v/>
      </c>
      <c r="AU104" s="68" t="str" cm="1">
        <f t="array" ref="AU104">IF($AP104=1,INDEX('COLREGS Decomposition'!$B$3:$H$247,$B104,4),"")</f>
        <v/>
      </c>
      <c r="AV104" s="68" t="str" cm="1">
        <f t="array" ref="AV104">IF($AP104=1,INDEX('COLREGS Decomposition'!$B$3:$H$2487,$B104,5),"")</f>
        <v/>
      </c>
      <c r="AW104" s="68" t="str" cm="1">
        <f t="array" ref="AW104">IF($AP104=1,INDEX('COLREGS Decomposition'!$B$3:$H$247,$B104,6),"")</f>
        <v/>
      </c>
      <c r="AX104" s="68" t="str" cm="1">
        <f t="array" ref="AX104">IF($AP104=1,IF(INDEX('COLREGS Decomposition'!$B$3:$H$247,$B104,7)=0,"",INDEX('COLREGS Decomposition'!$B$3:$H$247,$B104,7)),"")</f>
        <v/>
      </c>
    </row>
    <row r="105" spans="2:50" x14ac:dyDescent="0.25">
      <c r="B105" s="49">
        <v>95</v>
      </c>
      <c r="C105" s="27"/>
      <c r="D105" s="49" t="str">
        <v>-</v>
      </c>
      <c r="E105" s="49">
        <f t="shared" si="18"/>
        <v>1</v>
      </c>
      <c r="F105" s="49">
        <f t="shared" si="20"/>
        <v>0</v>
      </c>
      <c r="G105" s="27"/>
      <c r="H105" s="27"/>
      <c r="I105" s="27"/>
      <c r="J105" s="27"/>
      <c r="K105" s="27"/>
      <c r="L105" s="27"/>
      <c r="N105" s="49" t="str">
        <v>WIG</v>
      </c>
      <c r="O105" s="49">
        <f t="shared" si="19"/>
        <v>0</v>
      </c>
      <c r="P105" s="49">
        <f>IF(AND(O105=$N$7,N105='Scenario Definition'!$H$11),1,0)</f>
        <v>0</v>
      </c>
      <c r="Q105" s="27"/>
      <c r="R105" s="27"/>
      <c r="S105" s="27"/>
      <c r="U105" s="49" t="str">
        <v>-</v>
      </c>
      <c r="V105" s="49">
        <f t="shared" si="21"/>
        <v>1</v>
      </c>
      <c r="W105" s="49">
        <f t="shared" si="22"/>
        <v>0</v>
      </c>
      <c r="Y105" s="49" t="str">
        <v>-</v>
      </c>
      <c r="Z105" s="49">
        <f t="shared" si="23"/>
        <v>1</v>
      </c>
      <c r="AA105" s="49">
        <f t="shared" si="24"/>
        <v>0</v>
      </c>
      <c r="AB105" s="28"/>
      <c r="AC105" s="49" t="str">
        <v>-</v>
      </c>
      <c r="AD105" s="49">
        <f t="shared" si="25"/>
        <v>1</v>
      </c>
      <c r="AE105" s="49">
        <f t="shared" si="26"/>
        <v>0</v>
      </c>
      <c r="AG105" s="49" t="str">
        <v>-</v>
      </c>
      <c r="AH105" s="49">
        <f t="shared" si="27"/>
        <v>1</v>
      </c>
      <c r="AI105" s="49">
        <f t="shared" si="28"/>
        <v>0</v>
      </c>
      <c r="AJ105" s="27"/>
      <c r="AK105" s="27"/>
      <c r="AL105" s="27"/>
      <c r="AM105" s="27"/>
      <c r="AO105" s="68">
        <f t="shared" si="29"/>
        <v>0</v>
      </c>
      <c r="AP105" s="68">
        <f t="shared" si="30"/>
        <v>0</v>
      </c>
      <c r="AQ105" s="68">
        <f t="shared" si="31"/>
        <v>0</v>
      </c>
      <c r="AR105" s="68" t="str" cm="1">
        <f t="array" ref="AR105">IF($AP105=1,INDEX('COLREGS Decomposition'!$B$3:$H$247,$B105,1),"")</f>
        <v/>
      </c>
      <c r="AS105" s="68" t="str" cm="1">
        <f t="array" ref="AS105">IF($AP105=1,INDEX('COLREGS Decomposition'!$B$3:$H$247,$B105,2),"")</f>
        <v/>
      </c>
      <c r="AT105" s="68" t="str" cm="1">
        <f t="array" ref="AT105">IF($AP105=1,INDEX('COLREGS Decomposition'!$B$3:$H$247,$B105,3),"")</f>
        <v/>
      </c>
      <c r="AU105" s="68" t="str" cm="1">
        <f t="array" ref="AU105">IF($AP105=1,INDEX('COLREGS Decomposition'!$B$3:$H$247,$B105,4),"")</f>
        <v/>
      </c>
      <c r="AV105" s="68" t="str" cm="1">
        <f t="array" ref="AV105">IF($AP105=1,INDEX('COLREGS Decomposition'!$B$3:$H$2487,$B105,5),"")</f>
        <v/>
      </c>
      <c r="AW105" s="68" t="str" cm="1">
        <f t="array" ref="AW105">IF($AP105=1,INDEX('COLREGS Decomposition'!$B$3:$H$247,$B105,6),"")</f>
        <v/>
      </c>
      <c r="AX105" s="68" t="str" cm="1">
        <f t="array" ref="AX105">IF($AP105=1,IF(INDEX('COLREGS Decomposition'!$B$3:$H$247,$B105,7)=0,"",INDEX('COLREGS Decomposition'!$B$3:$H$247,$B105,7)),"")</f>
        <v/>
      </c>
    </row>
    <row r="106" spans="2:50" x14ac:dyDescent="0.25">
      <c r="B106" s="49">
        <v>96</v>
      </c>
      <c r="C106" s="27"/>
      <c r="D106" s="49" t="str">
        <v>-</v>
      </c>
      <c r="E106" s="49">
        <f t="shared" si="18"/>
        <v>1</v>
      </c>
      <c r="F106" s="49">
        <f t="shared" si="20"/>
        <v>0</v>
      </c>
      <c r="G106" s="27"/>
      <c r="H106" s="27"/>
      <c r="I106" s="27"/>
      <c r="J106" s="27"/>
      <c r="K106" s="27"/>
      <c r="L106" s="27"/>
      <c r="N106" s="49" t="str">
        <v>-</v>
      </c>
      <c r="O106" s="49">
        <f t="shared" si="19"/>
        <v>1</v>
      </c>
      <c r="P106" s="49">
        <f>IF(AND(O106=$N$7,N106='Scenario Definition'!$H$11),1,0)</f>
        <v>0</v>
      </c>
      <c r="Q106" s="27"/>
      <c r="R106" s="27"/>
      <c r="S106" s="27"/>
      <c r="U106" s="49" t="str">
        <v>-</v>
      </c>
      <c r="V106" s="49">
        <f t="shared" si="21"/>
        <v>1</v>
      </c>
      <c r="W106" s="49">
        <f t="shared" si="22"/>
        <v>0</v>
      </c>
      <c r="Y106" s="49" t="str">
        <v>Restricted</v>
      </c>
      <c r="Z106" s="49">
        <f t="shared" si="23"/>
        <v>0</v>
      </c>
      <c r="AA106" s="49">
        <f t="shared" si="24"/>
        <v>0</v>
      </c>
      <c r="AB106" s="28"/>
      <c r="AC106" s="49" t="str">
        <v>-</v>
      </c>
      <c r="AD106" s="49">
        <f t="shared" si="25"/>
        <v>1</v>
      </c>
      <c r="AE106" s="49">
        <f t="shared" si="26"/>
        <v>0</v>
      </c>
      <c r="AG106" s="49" t="str">
        <v>-</v>
      </c>
      <c r="AH106" s="49">
        <f t="shared" si="27"/>
        <v>1</v>
      </c>
      <c r="AI106" s="49">
        <f t="shared" si="28"/>
        <v>0</v>
      </c>
      <c r="AJ106" s="27"/>
      <c r="AK106" s="27"/>
      <c r="AL106" s="27"/>
      <c r="AM106" s="27"/>
      <c r="AO106" s="68">
        <f t="shared" si="29"/>
        <v>0</v>
      </c>
      <c r="AP106" s="68">
        <f t="shared" si="30"/>
        <v>0</v>
      </c>
      <c r="AQ106" s="68">
        <f t="shared" si="31"/>
        <v>0</v>
      </c>
      <c r="AR106" s="68" t="str" cm="1">
        <f t="array" ref="AR106">IF($AP106=1,INDEX('COLREGS Decomposition'!$B$3:$H$247,$B106,1),"")</f>
        <v/>
      </c>
      <c r="AS106" s="68" t="str" cm="1">
        <f t="array" ref="AS106">IF($AP106=1,INDEX('COLREGS Decomposition'!$B$3:$H$247,$B106,2),"")</f>
        <v/>
      </c>
      <c r="AT106" s="68" t="str" cm="1">
        <f t="array" ref="AT106">IF($AP106=1,INDEX('COLREGS Decomposition'!$B$3:$H$247,$B106,3),"")</f>
        <v/>
      </c>
      <c r="AU106" s="68" t="str" cm="1">
        <f t="array" ref="AU106">IF($AP106=1,INDEX('COLREGS Decomposition'!$B$3:$H$247,$B106,4),"")</f>
        <v/>
      </c>
      <c r="AV106" s="68" t="str" cm="1">
        <f t="array" ref="AV106">IF($AP106=1,INDEX('COLREGS Decomposition'!$B$3:$H$2487,$B106,5),"")</f>
        <v/>
      </c>
      <c r="AW106" s="68" t="str" cm="1">
        <f t="array" ref="AW106">IF($AP106=1,INDEX('COLREGS Decomposition'!$B$3:$H$247,$B106,6),"")</f>
        <v/>
      </c>
      <c r="AX106" s="68" t="str" cm="1">
        <f t="array" ref="AX106">IF($AP106=1,IF(INDEX('COLREGS Decomposition'!$B$3:$H$247,$B106,7)=0,"",INDEX('COLREGS Decomposition'!$B$3:$H$247,$B106,7)),"")</f>
        <v/>
      </c>
    </row>
    <row r="107" spans="2:50" x14ac:dyDescent="0.25">
      <c r="B107" s="49">
        <v>97</v>
      </c>
      <c r="C107" s="27"/>
      <c r="D107" s="49" t="str">
        <v>-</v>
      </c>
      <c r="E107" s="49">
        <f t="shared" si="18"/>
        <v>1</v>
      </c>
      <c r="F107" s="49">
        <f t="shared" si="20"/>
        <v>0</v>
      </c>
      <c r="G107" s="27"/>
      <c r="H107" s="27"/>
      <c r="I107" s="27"/>
      <c r="J107" s="27"/>
      <c r="K107" s="27"/>
      <c r="L107" s="27"/>
      <c r="N107" s="49" t="str">
        <v>-</v>
      </c>
      <c r="O107" s="49">
        <f t="shared" si="19"/>
        <v>1</v>
      </c>
      <c r="P107" s="49">
        <f>IF(AND(O107=$N$7,N107='Scenario Definition'!$H$11),1,0)</f>
        <v>0</v>
      </c>
      <c r="Q107" s="27"/>
      <c r="R107" s="27"/>
      <c r="S107" s="27"/>
      <c r="U107" s="49" t="str">
        <v>-</v>
      </c>
      <c r="V107" s="49">
        <f t="shared" si="21"/>
        <v>1</v>
      </c>
      <c r="W107" s="49">
        <f t="shared" si="22"/>
        <v>0</v>
      </c>
      <c r="Y107" s="49" t="str">
        <v>Restricted</v>
      </c>
      <c r="Z107" s="49">
        <f t="shared" si="23"/>
        <v>0</v>
      </c>
      <c r="AA107" s="49">
        <f t="shared" si="24"/>
        <v>0</v>
      </c>
      <c r="AB107" s="28"/>
      <c r="AC107" s="49" t="str">
        <v>-</v>
      </c>
      <c r="AD107" s="49">
        <f t="shared" si="25"/>
        <v>1</v>
      </c>
      <c r="AE107" s="49">
        <f t="shared" si="26"/>
        <v>0</v>
      </c>
      <c r="AG107" s="49" t="str">
        <v>-</v>
      </c>
      <c r="AH107" s="49">
        <f t="shared" si="27"/>
        <v>1</v>
      </c>
      <c r="AI107" s="49">
        <f t="shared" si="28"/>
        <v>0</v>
      </c>
      <c r="AJ107" s="27"/>
      <c r="AK107" s="27"/>
      <c r="AL107" s="27"/>
      <c r="AM107" s="27"/>
      <c r="AO107" s="68">
        <f t="shared" si="29"/>
        <v>0</v>
      </c>
      <c r="AP107" s="68">
        <f t="shared" si="30"/>
        <v>0</v>
      </c>
      <c r="AQ107" s="68">
        <f t="shared" si="31"/>
        <v>0</v>
      </c>
      <c r="AR107" s="68" t="str" cm="1">
        <f t="array" ref="AR107">IF($AP107=1,INDEX('COLREGS Decomposition'!$B$3:$H$247,$B107,1),"")</f>
        <v/>
      </c>
      <c r="AS107" s="68" t="str" cm="1">
        <f t="array" ref="AS107">IF($AP107=1,INDEX('COLREGS Decomposition'!$B$3:$H$247,$B107,2),"")</f>
        <v/>
      </c>
      <c r="AT107" s="68" t="str" cm="1">
        <f t="array" ref="AT107">IF($AP107=1,INDEX('COLREGS Decomposition'!$B$3:$H$247,$B107,3),"")</f>
        <v/>
      </c>
      <c r="AU107" s="68" t="str" cm="1">
        <f t="array" ref="AU107">IF($AP107=1,INDEX('COLREGS Decomposition'!$B$3:$H$247,$B107,4),"")</f>
        <v/>
      </c>
      <c r="AV107" s="68" t="str" cm="1">
        <f t="array" ref="AV107">IF($AP107=1,INDEX('COLREGS Decomposition'!$B$3:$H$2487,$B107,5),"")</f>
        <v/>
      </c>
      <c r="AW107" s="68" t="str" cm="1">
        <f t="array" ref="AW107">IF($AP107=1,INDEX('COLREGS Decomposition'!$B$3:$H$247,$B107,6),"")</f>
        <v/>
      </c>
      <c r="AX107" s="68" t="str" cm="1">
        <f t="array" ref="AX107">IF($AP107=1,IF(INDEX('COLREGS Decomposition'!$B$3:$H$247,$B107,7)=0,"",INDEX('COLREGS Decomposition'!$B$3:$H$247,$B107,7)),"")</f>
        <v/>
      </c>
    </row>
    <row r="108" spans="2:50" x14ac:dyDescent="0.25">
      <c r="B108" s="49">
        <v>98</v>
      </c>
      <c r="C108" s="27"/>
      <c r="D108" s="49" t="str">
        <v>-</v>
      </c>
      <c r="E108" s="49">
        <f t="shared" si="18"/>
        <v>1</v>
      </c>
      <c r="F108" s="49">
        <f t="shared" si="20"/>
        <v>0</v>
      </c>
      <c r="G108" s="27"/>
      <c r="H108" s="27"/>
      <c r="I108" s="27"/>
      <c r="J108" s="27"/>
      <c r="K108" s="27"/>
      <c r="L108" s="27"/>
      <c r="N108" s="49" t="str">
        <v>-</v>
      </c>
      <c r="O108" s="49">
        <f t="shared" si="19"/>
        <v>1</v>
      </c>
      <c r="P108" s="49">
        <f>IF(AND(O108=$N$7,N108='Scenario Definition'!$H$11),1,0)</f>
        <v>0</v>
      </c>
      <c r="Q108" s="27"/>
      <c r="R108" s="27"/>
      <c r="S108" s="27"/>
      <c r="U108" s="49" t="str">
        <v>-</v>
      </c>
      <c r="V108" s="49">
        <f t="shared" si="21"/>
        <v>1</v>
      </c>
      <c r="W108" s="49">
        <f t="shared" si="22"/>
        <v>0</v>
      </c>
      <c r="Y108" s="49" t="str">
        <v>Restricted</v>
      </c>
      <c r="Z108" s="49">
        <f t="shared" si="23"/>
        <v>0</v>
      </c>
      <c r="AA108" s="49">
        <f t="shared" si="24"/>
        <v>0</v>
      </c>
      <c r="AB108" s="28"/>
      <c r="AC108" s="49" t="str">
        <v>-</v>
      </c>
      <c r="AD108" s="49">
        <f t="shared" si="25"/>
        <v>1</v>
      </c>
      <c r="AE108" s="49">
        <f t="shared" si="26"/>
        <v>0</v>
      </c>
      <c r="AG108" s="49" t="str">
        <v>-</v>
      </c>
      <c r="AH108" s="49">
        <f t="shared" si="27"/>
        <v>1</v>
      </c>
      <c r="AI108" s="49">
        <f t="shared" si="28"/>
        <v>0</v>
      </c>
      <c r="AJ108" s="27"/>
      <c r="AK108" s="27"/>
      <c r="AL108" s="27"/>
      <c r="AM108" s="27"/>
      <c r="AO108" s="68">
        <f t="shared" si="29"/>
        <v>0</v>
      </c>
      <c r="AP108" s="68">
        <f t="shared" si="30"/>
        <v>0</v>
      </c>
      <c r="AQ108" s="68">
        <f t="shared" si="31"/>
        <v>0</v>
      </c>
      <c r="AR108" s="68" t="str" cm="1">
        <f t="array" ref="AR108">IF($AP108=1,INDEX('COLREGS Decomposition'!$B$3:$H$247,$B108,1),"")</f>
        <v/>
      </c>
      <c r="AS108" s="68" t="str" cm="1">
        <f t="array" ref="AS108">IF($AP108=1,INDEX('COLREGS Decomposition'!$B$3:$H$247,$B108,2),"")</f>
        <v/>
      </c>
      <c r="AT108" s="68" t="str" cm="1">
        <f t="array" ref="AT108">IF($AP108=1,INDEX('COLREGS Decomposition'!$B$3:$H$247,$B108,3),"")</f>
        <v/>
      </c>
      <c r="AU108" s="68" t="str" cm="1">
        <f t="array" ref="AU108">IF($AP108=1,INDEX('COLREGS Decomposition'!$B$3:$H$247,$B108,4),"")</f>
        <v/>
      </c>
      <c r="AV108" s="68" t="str" cm="1">
        <f t="array" ref="AV108">IF($AP108=1,INDEX('COLREGS Decomposition'!$B$3:$H$2487,$B108,5),"")</f>
        <v/>
      </c>
      <c r="AW108" s="68" t="str" cm="1">
        <f t="array" ref="AW108">IF($AP108=1,INDEX('COLREGS Decomposition'!$B$3:$H$247,$B108,6),"")</f>
        <v/>
      </c>
      <c r="AX108" s="68" t="str" cm="1">
        <f t="array" ref="AX108">IF($AP108=1,IF(INDEX('COLREGS Decomposition'!$B$3:$H$247,$B108,7)=0,"",INDEX('COLREGS Decomposition'!$B$3:$H$247,$B108,7)),"")</f>
        <v/>
      </c>
    </row>
    <row r="109" spans="2:50" x14ac:dyDescent="0.25">
      <c r="B109" s="49">
        <v>99</v>
      </c>
      <c r="C109" s="27"/>
      <c r="D109" s="49" t="str">
        <v>-</v>
      </c>
      <c r="E109" s="49">
        <f t="shared" si="18"/>
        <v>1</v>
      </c>
      <c r="F109" s="49">
        <f t="shared" si="20"/>
        <v>0</v>
      </c>
      <c r="G109" s="27"/>
      <c r="H109" s="27"/>
      <c r="I109" s="27"/>
      <c r="J109" s="27"/>
      <c r="K109" s="27"/>
      <c r="L109" s="27"/>
      <c r="N109" s="49" t="str">
        <v>-</v>
      </c>
      <c r="O109" s="49">
        <f t="shared" si="19"/>
        <v>1</v>
      </c>
      <c r="P109" s="49">
        <f>IF(AND(O109=$N$7,N109='Scenario Definition'!$H$11),1,0)</f>
        <v>0</v>
      </c>
      <c r="Q109" s="27"/>
      <c r="R109" s="27"/>
      <c r="S109" s="27"/>
      <c r="U109" s="49" t="str">
        <v>Operational radar</v>
      </c>
      <c r="V109" s="49">
        <f t="shared" si="21"/>
        <v>1</v>
      </c>
      <c r="W109" s="49">
        <f t="shared" si="22"/>
        <v>1</v>
      </c>
      <c r="Y109" s="49" t="str">
        <v>Restricted</v>
      </c>
      <c r="Z109" s="49">
        <f t="shared" si="23"/>
        <v>0</v>
      </c>
      <c r="AA109" s="49">
        <f t="shared" si="24"/>
        <v>0</v>
      </c>
      <c r="AB109" s="28"/>
      <c r="AC109" s="49" t="str">
        <v>-</v>
      </c>
      <c r="AD109" s="49">
        <f t="shared" si="25"/>
        <v>1</v>
      </c>
      <c r="AE109" s="49">
        <f t="shared" si="26"/>
        <v>0</v>
      </c>
      <c r="AG109" s="49" t="str">
        <v>-</v>
      </c>
      <c r="AH109" s="49">
        <f t="shared" si="27"/>
        <v>1</v>
      </c>
      <c r="AI109" s="49">
        <f t="shared" si="28"/>
        <v>0</v>
      </c>
      <c r="AJ109" s="27"/>
      <c r="AK109" s="27"/>
      <c r="AL109" s="27"/>
      <c r="AM109" s="27"/>
      <c r="AO109" s="68">
        <f t="shared" si="29"/>
        <v>0</v>
      </c>
      <c r="AP109" s="68">
        <f t="shared" si="30"/>
        <v>0</v>
      </c>
      <c r="AQ109" s="68">
        <f t="shared" si="31"/>
        <v>0</v>
      </c>
      <c r="AR109" s="68" t="str" cm="1">
        <f t="array" ref="AR109">IF($AP109=1,INDEX('COLREGS Decomposition'!$B$3:$H$247,$B109,1),"")</f>
        <v/>
      </c>
      <c r="AS109" s="68" t="str" cm="1">
        <f t="array" ref="AS109">IF($AP109=1,INDEX('COLREGS Decomposition'!$B$3:$H$247,$B109,2),"")</f>
        <v/>
      </c>
      <c r="AT109" s="68" t="str" cm="1">
        <f t="array" ref="AT109">IF($AP109=1,INDEX('COLREGS Decomposition'!$B$3:$H$247,$B109,3),"")</f>
        <v/>
      </c>
      <c r="AU109" s="68" t="str" cm="1">
        <f t="array" ref="AU109">IF($AP109=1,INDEX('COLREGS Decomposition'!$B$3:$H$247,$B109,4),"")</f>
        <v/>
      </c>
      <c r="AV109" s="68" t="str" cm="1">
        <f t="array" ref="AV109">IF($AP109=1,INDEX('COLREGS Decomposition'!$B$3:$H$2487,$B109,5),"")</f>
        <v/>
      </c>
      <c r="AW109" s="68" t="str" cm="1">
        <f t="array" ref="AW109">IF($AP109=1,INDEX('COLREGS Decomposition'!$B$3:$H$247,$B109,6),"")</f>
        <v/>
      </c>
      <c r="AX109" s="68" t="str" cm="1">
        <f t="array" ref="AX109">IF($AP109=1,IF(INDEX('COLREGS Decomposition'!$B$3:$H$247,$B109,7)=0,"",INDEX('COLREGS Decomposition'!$B$3:$H$247,$B109,7)),"")</f>
        <v/>
      </c>
    </row>
    <row r="110" spans="2:50" x14ac:dyDescent="0.25">
      <c r="B110" s="49">
        <v>100</v>
      </c>
      <c r="C110" s="27"/>
      <c r="D110" s="49" t="str">
        <v>-</v>
      </c>
      <c r="E110" s="49">
        <f t="shared" si="18"/>
        <v>1</v>
      </c>
      <c r="F110" s="49">
        <f t="shared" si="20"/>
        <v>0</v>
      </c>
      <c r="G110" s="27"/>
      <c r="H110" s="27"/>
      <c r="I110" s="27"/>
      <c r="J110" s="27"/>
      <c r="K110" s="27"/>
      <c r="L110" s="27"/>
      <c r="N110" s="49" t="str">
        <v>-</v>
      </c>
      <c r="O110" s="49">
        <f t="shared" si="19"/>
        <v>1</v>
      </c>
      <c r="P110" s="49">
        <f>IF(AND(O110=$N$7,N110='Scenario Definition'!$H$11),1,0)</f>
        <v>0</v>
      </c>
      <c r="Q110" s="27"/>
      <c r="R110" s="27"/>
      <c r="S110" s="27"/>
      <c r="U110" s="49" t="str">
        <v>Operational radar</v>
      </c>
      <c r="V110" s="49">
        <f t="shared" si="21"/>
        <v>1</v>
      </c>
      <c r="W110" s="49">
        <f t="shared" si="22"/>
        <v>1</v>
      </c>
      <c r="Y110" s="49" t="str">
        <v>Restricted</v>
      </c>
      <c r="Z110" s="49">
        <f t="shared" si="23"/>
        <v>0</v>
      </c>
      <c r="AA110" s="49">
        <f t="shared" si="24"/>
        <v>0</v>
      </c>
      <c r="AB110" s="28"/>
      <c r="AC110" s="49" t="str">
        <v>-</v>
      </c>
      <c r="AD110" s="49">
        <f t="shared" si="25"/>
        <v>1</v>
      </c>
      <c r="AE110" s="49">
        <f t="shared" si="26"/>
        <v>0</v>
      </c>
      <c r="AG110" s="49" t="str">
        <v>-</v>
      </c>
      <c r="AH110" s="49">
        <f t="shared" si="27"/>
        <v>1</v>
      </c>
      <c r="AI110" s="49">
        <f t="shared" si="28"/>
        <v>0</v>
      </c>
      <c r="AJ110" s="27"/>
      <c r="AK110" s="27"/>
      <c r="AL110" s="27"/>
      <c r="AM110" s="27"/>
      <c r="AO110" s="68">
        <f t="shared" si="29"/>
        <v>0</v>
      </c>
      <c r="AP110" s="68">
        <f t="shared" si="30"/>
        <v>0</v>
      </c>
      <c r="AQ110" s="68">
        <f t="shared" si="31"/>
        <v>0</v>
      </c>
      <c r="AR110" s="68" t="str" cm="1">
        <f t="array" ref="AR110">IF($AP110=1,INDEX('COLREGS Decomposition'!$B$3:$H$247,$B110,1),"")</f>
        <v/>
      </c>
      <c r="AS110" s="68" t="str" cm="1">
        <f t="array" ref="AS110">IF($AP110=1,INDEX('COLREGS Decomposition'!$B$3:$H$247,$B110,2),"")</f>
        <v/>
      </c>
      <c r="AT110" s="68" t="str" cm="1">
        <f t="array" ref="AT110">IF($AP110=1,INDEX('COLREGS Decomposition'!$B$3:$H$247,$B110,3),"")</f>
        <v/>
      </c>
      <c r="AU110" s="68" t="str" cm="1">
        <f t="array" ref="AU110">IF($AP110=1,INDEX('COLREGS Decomposition'!$B$3:$H$247,$B110,4),"")</f>
        <v/>
      </c>
      <c r="AV110" s="68" t="str" cm="1">
        <f t="array" ref="AV110">IF($AP110=1,INDEX('COLREGS Decomposition'!$B$3:$H$2487,$B110,5),"")</f>
        <v/>
      </c>
      <c r="AW110" s="68" t="str" cm="1">
        <f t="array" ref="AW110">IF($AP110=1,INDEX('COLREGS Decomposition'!$B$3:$H$247,$B110,6),"")</f>
        <v/>
      </c>
      <c r="AX110" s="68" t="str" cm="1">
        <f t="array" ref="AX110">IF($AP110=1,IF(INDEX('COLREGS Decomposition'!$B$3:$H$247,$B110,7)=0,"",INDEX('COLREGS Decomposition'!$B$3:$H$247,$B110,7)),"")</f>
        <v/>
      </c>
    </row>
    <row r="111" spans="2:50" x14ac:dyDescent="0.25">
      <c r="B111" s="49">
        <v>101</v>
      </c>
      <c r="C111" s="27"/>
      <c r="D111" s="49" t="str">
        <v>-</v>
      </c>
      <c r="E111" s="49">
        <f t="shared" si="18"/>
        <v>1</v>
      </c>
      <c r="F111" s="49">
        <f t="shared" si="20"/>
        <v>0</v>
      </c>
      <c r="G111" s="27"/>
      <c r="H111" s="27"/>
      <c r="I111" s="27"/>
      <c r="J111" s="27"/>
      <c r="K111" s="27"/>
      <c r="L111" s="27"/>
      <c r="N111" s="49" t="str">
        <v>-</v>
      </c>
      <c r="O111" s="49">
        <f t="shared" si="19"/>
        <v>1</v>
      </c>
      <c r="P111" s="49">
        <f>IF(AND(O111=$N$7,N111='Scenario Definition'!$H$11),1,0)</f>
        <v>0</v>
      </c>
      <c r="Q111" s="27"/>
      <c r="R111" s="27"/>
      <c r="S111" s="27"/>
      <c r="U111" s="49" t="str">
        <v>-</v>
      </c>
      <c r="V111" s="49">
        <f t="shared" si="21"/>
        <v>1</v>
      </c>
      <c r="W111" s="49">
        <f t="shared" si="22"/>
        <v>0</v>
      </c>
      <c r="Y111" s="49" t="str">
        <v>Restricted</v>
      </c>
      <c r="Z111" s="49">
        <f t="shared" si="23"/>
        <v>0</v>
      </c>
      <c r="AA111" s="49">
        <f t="shared" si="24"/>
        <v>0</v>
      </c>
      <c r="AB111" s="28"/>
      <c r="AC111" s="49" t="str">
        <v>-</v>
      </c>
      <c r="AD111" s="49">
        <f t="shared" si="25"/>
        <v>1</v>
      </c>
      <c r="AE111" s="49">
        <f t="shared" si="26"/>
        <v>0</v>
      </c>
      <c r="AG111" s="49" t="str">
        <v>-</v>
      </c>
      <c r="AH111" s="49">
        <f t="shared" si="27"/>
        <v>1</v>
      </c>
      <c r="AI111" s="49">
        <f t="shared" si="28"/>
        <v>0</v>
      </c>
      <c r="AJ111" s="27"/>
      <c r="AK111" s="27"/>
      <c r="AL111" s="27"/>
      <c r="AM111" s="27"/>
      <c r="AO111" s="68">
        <f t="shared" si="29"/>
        <v>0</v>
      </c>
      <c r="AP111" s="68">
        <f t="shared" si="30"/>
        <v>0</v>
      </c>
      <c r="AQ111" s="68">
        <f t="shared" si="31"/>
        <v>0</v>
      </c>
      <c r="AR111" s="68" t="str" cm="1">
        <f t="array" ref="AR111">IF($AP111=1,INDEX('COLREGS Decomposition'!$B$3:$H$247,$B111,1),"")</f>
        <v/>
      </c>
      <c r="AS111" s="68" t="str" cm="1">
        <f t="array" ref="AS111">IF($AP111=1,INDEX('COLREGS Decomposition'!$B$3:$H$247,$B111,2),"")</f>
        <v/>
      </c>
      <c r="AT111" s="68" t="str" cm="1">
        <f t="array" ref="AT111">IF($AP111=1,INDEX('COLREGS Decomposition'!$B$3:$H$247,$B111,3),"")</f>
        <v/>
      </c>
      <c r="AU111" s="68" t="str" cm="1">
        <f t="array" ref="AU111">IF($AP111=1,INDEX('COLREGS Decomposition'!$B$3:$H$247,$B111,4),"")</f>
        <v/>
      </c>
      <c r="AV111" s="68" t="str" cm="1">
        <f t="array" ref="AV111">IF($AP111=1,INDEX('COLREGS Decomposition'!$B$3:$H$2487,$B111,5),"")</f>
        <v/>
      </c>
      <c r="AW111" s="68" t="str" cm="1">
        <f t="array" ref="AW111">IF($AP111=1,INDEX('COLREGS Decomposition'!$B$3:$H$247,$B111,6),"")</f>
        <v/>
      </c>
      <c r="AX111" s="68" t="str" cm="1">
        <f t="array" ref="AX111">IF($AP111=1,IF(INDEX('COLREGS Decomposition'!$B$3:$H$247,$B111,7)=0,"",INDEX('COLREGS Decomposition'!$B$3:$H$247,$B111,7)),"")</f>
        <v/>
      </c>
    </row>
    <row r="112" spans="2:50" x14ac:dyDescent="0.25">
      <c r="B112" s="49">
        <v>102</v>
      </c>
      <c r="C112" s="27"/>
      <c r="D112" s="49" t="str">
        <v>-</v>
      </c>
      <c r="E112" s="49">
        <f t="shared" si="18"/>
        <v>1</v>
      </c>
      <c r="F112" s="49">
        <f t="shared" si="20"/>
        <v>0</v>
      </c>
      <c r="G112" s="27"/>
      <c r="H112" s="27"/>
      <c r="I112" s="27"/>
      <c r="J112" s="27"/>
      <c r="K112" s="27"/>
      <c r="L112" s="27"/>
      <c r="N112" s="49" t="str">
        <v>-</v>
      </c>
      <c r="O112" s="49">
        <f t="shared" si="19"/>
        <v>1</v>
      </c>
      <c r="P112" s="49">
        <f>IF(AND(O112=$N$7,N112='Scenario Definition'!$H$11),1,0)</f>
        <v>0</v>
      </c>
      <c r="Q112" s="27"/>
      <c r="R112" s="27"/>
      <c r="S112" s="27"/>
      <c r="U112" s="49" t="str">
        <v>-</v>
      </c>
      <c r="V112" s="49">
        <f t="shared" si="21"/>
        <v>1</v>
      </c>
      <c r="W112" s="49">
        <f t="shared" si="22"/>
        <v>0</v>
      </c>
      <c r="Y112" s="49" t="str">
        <v>-</v>
      </c>
      <c r="Z112" s="49">
        <f t="shared" si="23"/>
        <v>1</v>
      </c>
      <c r="AA112" s="49">
        <f t="shared" si="24"/>
        <v>0</v>
      </c>
      <c r="AB112" s="28"/>
      <c r="AC112" s="49" t="str">
        <v>-</v>
      </c>
      <c r="AD112" s="49">
        <f t="shared" si="25"/>
        <v>1</v>
      </c>
      <c r="AE112" s="49">
        <f t="shared" si="26"/>
        <v>0</v>
      </c>
      <c r="AG112" s="49" t="str">
        <v>-</v>
      </c>
      <c r="AH112" s="49">
        <f t="shared" si="27"/>
        <v>1</v>
      </c>
      <c r="AI112" s="49">
        <f t="shared" si="28"/>
        <v>0</v>
      </c>
      <c r="AJ112" s="27"/>
      <c r="AK112" s="27"/>
      <c r="AL112" s="27"/>
      <c r="AM112" s="27"/>
      <c r="AO112" s="68">
        <f t="shared" si="29"/>
        <v>1</v>
      </c>
      <c r="AP112" s="68">
        <f t="shared" si="30"/>
        <v>1</v>
      </c>
      <c r="AQ112" s="68">
        <f t="shared" si="31"/>
        <v>0</v>
      </c>
      <c r="AR112" s="68" t="str" cm="1">
        <f t="array" ref="AR112">IF($AP112=1,INDEX('COLREGS Decomposition'!$B$3:$H$247,$B112,1),"")</f>
        <v>PART C - LIGHTS AND SHAPES</v>
      </c>
      <c r="AS112" s="68" t="str" cm="1">
        <f t="array" ref="AS112">IF($AP112=1,INDEX('COLREGS Decomposition'!$B$3:$H$247,$B112,2),"")</f>
        <v>-</v>
      </c>
      <c r="AT112" s="68" t="str" cm="1">
        <f t="array" ref="AT112">IF($AP112=1,INDEX('COLREGS Decomposition'!$B$3:$H$247,$B112,3),"")</f>
        <v>Rule 20 - Application</v>
      </c>
      <c r="AU112" s="68" t="str" cm="1">
        <f t="array" ref="AU112">IF($AP112=1,INDEX('COLREGS Decomposition'!$B$3:$H$247,$B112,4),"")</f>
        <v>a</v>
      </c>
      <c r="AV112" s="68" t="str" cm="1">
        <f t="array" ref="AV112">IF($AP112=1,INDEX('COLREGS Decomposition'!$B$3:$H$2487,$B112,5),"")</f>
        <v>-</v>
      </c>
      <c r="AW112" s="68" t="str" cm="1">
        <f t="array" ref="AW112">IF($AP112=1,INDEX('COLREGS Decomposition'!$B$3:$H$247,$B112,6),"")</f>
        <v>Rules in this Part shall be complied with in all weathers.</v>
      </c>
      <c r="AX112" s="68" t="str" cm="1">
        <f t="array" ref="AX112">IF($AP112=1,IF(INDEX('COLREGS Decomposition'!$B$3:$H$247,$B112,7)=0,"",INDEX('COLREGS Decomposition'!$B$3:$H$247,$B112,7)),"")</f>
        <v/>
      </c>
    </row>
    <row r="113" spans="2:50" x14ac:dyDescent="0.25">
      <c r="B113" s="49">
        <v>103</v>
      </c>
      <c r="C113" s="27"/>
      <c r="D113" s="49" t="str">
        <v>-</v>
      </c>
      <c r="E113" s="49">
        <f t="shared" si="18"/>
        <v>1</v>
      </c>
      <c r="F113" s="49">
        <f t="shared" si="20"/>
        <v>0</v>
      </c>
      <c r="G113" s="27"/>
      <c r="H113" s="27"/>
      <c r="I113" s="27"/>
      <c r="J113" s="27"/>
      <c r="K113" s="27"/>
      <c r="L113" s="27"/>
      <c r="N113" s="49" t="str">
        <v>-</v>
      </c>
      <c r="O113" s="49">
        <f t="shared" si="19"/>
        <v>1</v>
      </c>
      <c r="P113" s="49">
        <f>IF(AND(O113=$N$7,N113='Scenario Definition'!$H$11),1,0)</f>
        <v>0</v>
      </c>
      <c r="Q113" s="27"/>
      <c r="R113" s="27"/>
      <c r="S113" s="27"/>
      <c r="U113" s="49" t="str">
        <v>-</v>
      </c>
      <c r="V113" s="49">
        <f t="shared" si="21"/>
        <v>1</v>
      </c>
      <c r="W113" s="49">
        <f t="shared" si="22"/>
        <v>0</v>
      </c>
      <c r="Y113" s="49" t="str">
        <v>-</v>
      </c>
      <c r="Z113" s="49">
        <f t="shared" si="23"/>
        <v>1</v>
      </c>
      <c r="AA113" s="49">
        <f t="shared" si="24"/>
        <v>0</v>
      </c>
      <c r="AB113" s="28"/>
      <c r="AC113" s="49" t="str">
        <v>-</v>
      </c>
      <c r="AD113" s="49">
        <f t="shared" si="25"/>
        <v>1</v>
      </c>
      <c r="AE113" s="49">
        <f t="shared" si="26"/>
        <v>0</v>
      </c>
      <c r="AG113" s="49" t="str">
        <v>-</v>
      </c>
      <c r="AH113" s="49">
        <f t="shared" si="27"/>
        <v>1</v>
      </c>
      <c r="AI113" s="49">
        <f t="shared" si="28"/>
        <v>0</v>
      </c>
      <c r="AJ113" s="27"/>
      <c r="AK113" s="27"/>
      <c r="AL113" s="27"/>
      <c r="AM113" s="27"/>
      <c r="AO113" s="68">
        <f t="shared" si="29"/>
        <v>1</v>
      </c>
      <c r="AP113" s="68">
        <f t="shared" si="30"/>
        <v>1</v>
      </c>
      <c r="AQ113" s="68">
        <f t="shared" si="31"/>
        <v>0</v>
      </c>
      <c r="AR113" s="68" t="str" cm="1">
        <f t="array" ref="AR113">IF($AP113=1,INDEX('COLREGS Decomposition'!$B$3:$H$247,$B113,1),"")</f>
        <v>PART C - LIGHTS AND SHAPES</v>
      </c>
      <c r="AS113" s="68" t="str" cm="1">
        <f t="array" ref="AS113">IF($AP113=1,INDEX('COLREGS Decomposition'!$B$3:$H$247,$B113,2),"")</f>
        <v>-</v>
      </c>
      <c r="AT113" s="68" t="str" cm="1">
        <f t="array" ref="AT113">IF($AP113=1,INDEX('COLREGS Decomposition'!$B$3:$H$247,$B113,3),"")</f>
        <v>Rule 20 - Application</v>
      </c>
      <c r="AU113" s="68" t="str" cm="1">
        <f t="array" ref="AU113">IF($AP113=1,INDEX('COLREGS Decomposition'!$B$3:$H$247,$B113,4),"")</f>
        <v>b</v>
      </c>
      <c r="AV113" s="68" t="str" cm="1">
        <f t="array" ref="AV113">IF($AP113=1,INDEX('COLREGS Decomposition'!$B$3:$H$2487,$B113,5),"")</f>
        <v>-</v>
      </c>
      <c r="AW113" s="68" t="str" cm="1">
        <f t="array" ref="AW113">IF($AP113=1,INDEX('COLREGS Decomposition'!$B$3:$H$247,$B113,6),"")</f>
        <v>The Rules concerning lights shall be complied with from sunset to sunrise and during such times no other lights shall be exhibited, except such lights as cannot be mistaken for the lights specified in these Rules or do not impair their visibility or distinctive character, or interfere with the keeping of a proper look-out.</v>
      </c>
      <c r="AX113" s="68" t="str" cm="1">
        <f t="array" ref="AX113">IF($AP113=1,IF(INDEX('COLREGS Decomposition'!$B$3:$H$247,$B113,7)=0,"",INDEX('COLREGS Decomposition'!$B$3:$H$247,$B113,7)),"")</f>
        <v/>
      </c>
    </row>
    <row r="114" spans="2:50" x14ac:dyDescent="0.25">
      <c r="B114" s="49">
        <v>104</v>
      </c>
      <c r="C114" s="27"/>
      <c r="D114" s="49" t="str">
        <v>-</v>
      </c>
      <c r="E114" s="49">
        <f t="shared" si="18"/>
        <v>1</v>
      </c>
      <c r="F114" s="49">
        <f t="shared" si="20"/>
        <v>0</v>
      </c>
      <c r="G114" s="27"/>
      <c r="H114" s="27"/>
      <c r="I114" s="27"/>
      <c r="J114" s="27"/>
      <c r="K114" s="27"/>
      <c r="L114" s="27"/>
      <c r="N114" s="49" t="str">
        <v>-</v>
      </c>
      <c r="O114" s="49">
        <f t="shared" si="19"/>
        <v>1</v>
      </c>
      <c r="P114" s="49">
        <f>IF(AND(O114=$N$7,N114='Scenario Definition'!$H$11),1,0)</f>
        <v>0</v>
      </c>
      <c r="Q114" s="27"/>
      <c r="R114" s="27"/>
      <c r="S114" s="27"/>
      <c r="U114" s="49" t="str">
        <v>-</v>
      </c>
      <c r="V114" s="49">
        <f t="shared" si="21"/>
        <v>1</v>
      </c>
      <c r="W114" s="49">
        <f t="shared" si="22"/>
        <v>0</v>
      </c>
      <c r="Y114" s="49" t="str">
        <v>-</v>
      </c>
      <c r="Z114" s="49">
        <f t="shared" si="23"/>
        <v>1</v>
      </c>
      <c r="AA114" s="49">
        <f t="shared" si="24"/>
        <v>0</v>
      </c>
      <c r="AB114" s="28"/>
      <c r="AC114" s="49" t="str">
        <v>-</v>
      </c>
      <c r="AD114" s="49">
        <f t="shared" si="25"/>
        <v>1</v>
      </c>
      <c r="AE114" s="49">
        <f t="shared" si="26"/>
        <v>0</v>
      </c>
      <c r="AG114" s="49" t="str">
        <v>-</v>
      </c>
      <c r="AH114" s="49">
        <f t="shared" si="27"/>
        <v>1</v>
      </c>
      <c r="AI114" s="49">
        <f t="shared" si="28"/>
        <v>0</v>
      </c>
      <c r="AJ114" s="27"/>
      <c r="AK114" s="27"/>
      <c r="AL114" s="27"/>
      <c r="AM114" s="27"/>
      <c r="AO114" s="68">
        <f t="shared" si="29"/>
        <v>1</v>
      </c>
      <c r="AP114" s="68">
        <f t="shared" si="30"/>
        <v>1</v>
      </c>
      <c r="AQ114" s="68">
        <f t="shared" si="31"/>
        <v>0</v>
      </c>
      <c r="AR114" s="68" t="str" cm="1">
        <f t="array" ref="AR114">IF($AP114=1,INDEX('COLREGS Decomposition'!$B$3:$H$247,$B114,1),"")</f>
        <v>PART C - LIGHTS AND SHAPES</v>
      </c>
      <c r="AS114" s="68" t="str" cm="1">
        <f t="array" ref="AS114">IF($AP114=1,INDEX('COLREGS Decomposition'!$B$3:$H$247,$B114,2),"")</f>
        <v>-</v>
      </c>
      <c r="AT114" s="68" t="str" cm="1">
        <f t="array" ref="AT114">IF($AP114=1,INDEX('COLREGS Decomposition'!$B$3:$H$247,$B114,3),"")</f>
        <v>Rule 20 - Application</v>
      </c>
      <c r="AU114" s="68" t="str" cm="1">
        <f t="array" ref="AU114">IF($AP114=1,INDEX('COLREGS Decomposition'!$B$3:$H$247,$B114,4),"")</f>
        <v>c</v>
      </c>
      <c r="AV114" s="68" t="str" cm="1">
        <f t="array" ref="AV114">IF($AP114=1,INDEX('COLREGS Decomposition'!$B$3:$H$2487,$B114,5),"")</f>
        <v>-</v>
      </c>
      <c r="AW114" s="68" t="str" cm="1">
        <f t="array" ref="AW114">IF($AP114=1,INDEX('COLREGS Decomposition'!$B$3:$H$247,$B114,6),"")</f>
        <v>The lights prescribed by these Rules shall, if carried, also be exhibited from sunrise to sunset in restricted visibility and may be exhibited in all other circumstances when it is deemed necessary.</v>
      </c>
      <c r="AX114" s="68" t="str" cm="1">
        <f t="array" ref="AX114">IF($AP114=1,IF(INDEX('COLREGS Decomposition'!$B$3:$H$247,$B114,7)=0,"",INDEX('COLREGS Decomposition'!$B$3:$H$247,$B114,7)),"")</f>
        <v/>
      </c>
    </row>
    <row r="115" spans="2:50" x14ac:dyDescent="0.25">
      <c r="B115" s="49">
        <v>105</v>
      </c>
      <c r="C115" s="27"/>
      <c r="D115" s="49" t="str">
        <v>-</v>
      </c>
      <c r="E115" s="49">
        <f t="shared" si="18"/>
        <v>1</v>
      </c>
      <c r="F115" s="49">
        <f t="shared" si="20"/>
        <v>0</v>
      </c>
      <c r="G115" s="27"/>
      <c r="H115" s="27"/>
      <c r="I115" s="27"/>
      <c r="J115" s="27"/>
      <c r="K115" s="27"/>
      <c r="L115" s="27"/>
      <c r="N115" s="49" t="str">
        <v>-</v>
      </c>
      <c r="O115" s="49">
        <f t="shared" si="19"/>
        <v>1</v>
      </c>
      <c r="P115" s="49">
        <f>IF(AND(O115=$N$7,N115='Scenario Definition'!$H$11),1,0)</f>
        <v>0</v>
      </c>
      <c r="Q115" s="27"/>
      <c r="R115" s="27"/>
      <c r="S115" s="27"/>
      <c r="U115" s="49" t="str">
        <v>-</v>
      </c>
      <c r="V115" s="49">
        <f t="shared" si="21"/>
        <v>1</v>
      </c>
      <c r="W115" s="49">
        <f t="shared" si="22"/>
        <v>0</v>
      </c>
      <c r="Y115" s="49" t="str">
        <v>-</v>
      </c>
      <c r="Z115" s="49">
        <f t="shared" si="23"/>
        <v>1</v>
      </c>
      <c r="AA115" s="49">
        <f t="shared" si="24"/>
        <v>0</v>
      </c>
      <c r="AB115" s="28"/>
      <c r="AC115" s="49" t="str">
        <v>-</v>
      </c>
      <c r="AD115" s="49">
        <f t="shared" si="25"/>
        <v>1</v>
      </c>
      <c r="AE115" s="49">
        <f t="shared" si="26"/>
        <v>0</v>
      </c>
      <c r="AG115" s="49" t="str">
        <v>-</v>
      </c>
      <c r="AH115" s="49">
        <f t="shared" si="27"/>
        <v>1</v>
      </c>
      <c r="AI115" s="49">
        <f t="shared" si="28"/>
        <v>0</v>
      </c>
      <c r="AJ115" s="27"/>
      <c r="AK115" s="27"/>
      <c r="AL115" s="27"/>
      <c r="AM115" s="27"/>
      <c r="AO115" s="68">
        <f t="shared" si="29"/>
        <v>1</v>
      </c>
      <c r="AP115" s="68">
        <f t="shared" si="30"/>
        <v>1</v>
      </c>
      <c r="AQ115" s="68">
        <f t="shared" si="31"/>
        <v>0</v>
      </c>
      <c r="AR115" s="68" t="str" cm="1">
        <f t="array" ref="AR115">IF($AP115=1,INDEX('COLREGS Decomposition'!$B$3:$H$247,$B115,1),"")</f>
        <v>PART C - LIGHTS AND SHAPES</v>
      </c>
      <c r="AS115" s="68" t="str" cm="1">
        <f t="array" ref="AS115">IF($AP115=1,INDEX('COLREGS Decomposition'!$B$3:$H$247,$B115,2),"")</f>
        <v>-</v>
      </c>
      <c r="AT115" s="68" t="str" cm="1">
        <f t="array" ref="AT115">IF($AP115=1,INDEX('COLREGS Decomposition'!$B$3:$H$247,$B115,3),"")</f>
        <v>Rule 20 - Application</v>
      </c>
      <c r="AU115" s="68" t="str" cm="1">
        <f t="array" ref="AU115">IF($AP115=1,INDEX('COLREGS Decomposition'!$B$3:$H$247,$B115,4),"")</f>
        <v>d</v>
      </c>
      <c r="AV115" s="68" t="str" cm="1">
        <f t="array" ref="AV115">IF($AP115=1,INDEX('COLREGS Decomposition'!$B$3:$H$2487,$B115,5),"")</f>
        <v>-</v>
      </c>
      <c r="AW115" s="68" t="str" cm="1">
        <f t="array" ref="AW115">IF($AP115=1,INDEX('COLREGS Decomposition'!$B$3:$H$247,$B115,6),"")</f>
        <v>The Rules concerning shapes shall be complied with by day.</v>
      </c>
      <c r="AX115" s="68" t="str" cm="1">
        <f t="array" ref="AX115">IF($AP115=1,IF(INDEX('COLREGS Decomposition'!$B$3:$H$247,$B115,7)=0,"",INDEX('COLREGS Decomposition'!$B$3:$H$247,$B115,7)),"")</f>
        <v/>
      </c>
    </row>
    <row r="116" spans="2:50" x14ac:dyDescent="0.25">
      <c r="B116" s="49">
        <v>106</v>
      </c>
      <c r="C116" s="27"/>
      <c r="D116" s="49" t="str">
        <v>-</v>
      </c>
      <c r="E116" s="49">
        <f t="shared" si="18"/>
        <v>1</v>
      </c>
      <c r="F116" s="49">
        <f t="shared" si="20"/>
        <v>0</v>
      </c>
      <c r="G116" s="27"/>
      <c r="H116" s="27"/>
      <c r="I116" s="27"/>
      <c r="J116" s="27"/>
      <c r="K116" s="27"/>
      <c r="L116" s="27"/>
      <c r="N116" s="49" t="str">
        <v>-</v>
      </c>
      <c r="O116" s="49">
        <f t="shared" si="19"/>
        <v>1</v>
      </c>
      <c r="P116" s="49">
        <f>IF(AND(O116=$N$7,N116='Scenario Definition'!$H$11),1,0)</f>
        <v>0</v>
      </c>
      <c r="Q116" s="27"/>
      <c r="R116" s="27"/>
      <c r="S116" s="27"/>
      <c r="U116" s="49" t="str">
        <v>-</v>
      </c>
      <c r="V116" s="49">
        <f t="shared" si="21"/>
        <v>1</v>
      </c>
      <c r="W116" s="49">
        <f t="shared" si="22"/>
        <v>0</v>
      </c>
      <c r="Y116" s="49" t="str">
        <v>-</v>
      </c>
      <c r="Z116" s="49">
        <f t="shared" si="23"/>
        <v>1</v>
      </c>
      <c r="AA116" s="49">
        <f t="shared" si="24"/>
        <v>0</v>
      </c>
      <c r="AB116" s="28"/>
      <c r="AC116" s="49" t="str">
        <v>-</v>
      </c>
      <c r="AD116" s="49">
        <f t="shared" si="25"/>
        <v>1</v>
      </c>
      <c r="AE116" s="49">
        <f t="shared" si="26"/>
        <v>0</v>
      </c>
      <c r="AG116" s="49" t="str">
        <v>-</v>
      </c>
      <c r="AH116" s="49">
        <f t="shared" si="27"/>
        <v>1</v>
      </c>
      <c r="AI116" s="49">
        <f t="shared" si="28"/>
        <v>0</v>
      </c>
      <c r="AJ116" s="27"/>
      <c r="AK116" s="27"/>
      <c r="AL116" s="27"/>
      <c r="AM116" s="27"/>
      <c r="AO116" s="68">
        <f t="shared" si="29"/>
        <v>1</v>
      </c>
      <c r="AP116" s="68">
        <f t="shared" si="30"/>
        <v>1</v>
      </c>
      <c r="AQ116" s="68">
        <f t="shared" si="31"/>
        <v>0</v>
      </c>
      <c r="AR116" s="68" t="str" cm="1">
        <f t="array" ref="AR116">IF($AP116=1,INDEX('COLREGS Decomposition'!$B$3:$H$247,$B116,1),"")</f>
        <v>PART C - LIGHTS AND SHAPES</v>
      </c>
      <c r="AS116" s="68" t="str" cm="1">
        <f t="array" ref="AS116">IF($AP116=1,INDEX('COLREGS Decomposition'!$B$3:$H$247,$B116,2),"")</f>
        <v>-</v>
      </c>
      <c r="AT116" s="68" t="str" cm="1">
        <f t="array" ref="AT116">IF($AP116=1,INDEX('COLREGS Decomposition'!$B$3:$H$247,$B116,3),"")</f>
        <v>Rule 20 - Application</v>
      </c>
      <c r="AU116" s="68" t="str" cm="1">
        <f t="array" ref="AU116">IF($AP116=1,INDEX('COLREGS Decomposition'!$B$3:$H$247,$B116,4),"")</f>
        <v>e</v>
      </c>
      <c r="AV116" s="68" t="str" cm="1">
        <f t="array" ref="AV116">IF($AP116=1,INDEX('COLREGS Decomposition'!$B$3:$H$2487,$B116,5),"")</f>
        <v>-</v>
      </c>
      <c r="AW116" s="68" t="str" cm="1">
        <f t="array" ref="AW116">IF($AP116=1,INDEX('COLREGS Decomposition'!$B$3:$H$247,$B116,6),"")</f>
        <v>The lights and shapes specified in these Rules shall comply with the provisions of Annex I to these Regulations.</v>
      </c>
      <c r="AX116" s="68" t="str" cm="1">
        <f t="array" ref="AX116">IF($AP116=1,IF(INDEX('COLREGS Decomposition'!$B$3:$H$247,$B116,7)=0,"",INDEX('COLREGS Decomposition'!$B$3:$H$247,$B116,7)),"")</f>
        <v/>
      </c>
    </row>
    <row r="117" spans="2:50" x14ac:dyDescent="0.25">
      <c r="B117" s="49">
        <v>107</v>
      </c>
      <c r="C117" s="27"/>
      <c r="D117" s="49" t="str">
        <v>-</v>
      </c>
      <c r="E117" s="49">
        <f t="shared" si="18"/>
        <v>1</v>
      </c>
      <c r="F117" s="49">
        <f t="shared" si="20"/>
        <v>0</v>
      </c>
      <c r="G117" s="27"/>
      <c r="H117" s="27"/>
      <c r="I117" s="27"/>
      <c r="J117" s="27"/>
      <c r="K117" s="27"/>
      <c r="L117" s="27"/>
      <c r="N117" s="49" t="str">
        <v>-</v>
      </c>
      <c r="O117" s="49">
        <f t="shared" si="19"/>
        <v>1</v>
      </c>
      <c r="P117" s="49">
        <f>IF(AND(O117=$N$7,N117='Scenario Definition'!$H$11),1,0)</f>
        <v>0</v>
      </c>
      <c r="Q117" s="27"/>
      <c r="R117" s="27"/>
      <c r="S117" s="27"/>
      <c r="U117" s="49" t="str">
        <v>-</v>
      </c>
      <c r="V117" s="49">
        <f t="shared" si="21"/>
        <v>1</v>
      </c>
      <c r="W117" s="49">
        <f t="shared" si="22"/>
        <v>0</v>
      </c>
      <c r="Y117" s="49" t="str">
        <v>-</v>
      </c>
      <c r="Z117" s="49">
        <f t="shared" si="23"/>
        <v>1</v>
      </c>
      <c r="AA117" s="49">
        <f t="shared" si="24"/>
        <v>0</v>
      </c>
      <c r="AB117" s="28"/>
      <c r="AC117" s="49" t="str">
        <v>-</v>
      </c>
      <c r="AD117" s="49">
        <f t="shared" si="25"/>
        <v>1</v>
      </c>
      <c r="AE117" s="49">
        <f t="shared" si="26"/>
        <v>0</v>
      </c>
      <c r="AG117" s="49" t="str">
        <v>-</v>
      </c>
      <c r="AH117" s="49">
        <f t="shared" si="27"/>
        <v>1</v>
      </c>
      <c r="AI117" s="49">
        <f t="shared" si="28"/>
        <v>0</v>
      </c>
      <c r="AJ117" s="27"/>
      <c r="AK117" s="27"/>
      <c r="AL117" s="27"/>
      <c r="AM117" s="27"/>
      <c r="AO117" s="68">
        <f t="shared" si="29"/>
        <v>1</v>
      </c>
      <c r="AP117" s="68">
        <f t="shared" si="30"/>
        <v>1</v>
      </c>
      <c r="AQ117" s="68">
        <f t="shared" si="31"/>
        <v>0</v>
      </c>
      <c r="AR117" s="68" t="str" cm="1">
        <f t="array" ref="AR117">IF($AP117=1,INDEX('COLREGS Decomposition'!$B$3:$H$247,$B117,1),"")</f>
        <v>PART C - LIGHTS AND SHAPES</v>
      </c>
      <c r="AS117" s="68" t="str" cm="1">
        <f t="array" ref="AS117">IF($AP117=1,INDEX('COLREGS Decomposition'!$B$3:$H$247,$B117,2),"")</f>
        <v>-</v>
      </c>
      <c r="AT117" s="68" t="str" cm="1">
        <f t="array" ref="AT117">IF($AP117=1,INDEX('COLREGS Decomposition'!$B$3:$H$247,$B117,3),"")</f>
        <v>Rule 21 - Definitions</v>
      </c>
      <c r="AU117" s="68" t="str" cm="1">
        <f t="array" ref="AU117">IF($AP117=1,INDEX('COLREGS Decomposition'!$B$3:$H$247,$B117,4),"")</f>
        <v>a</v>
      </c>
      <c r="AV117" s="68" t="str" cm="1">
        <f t="array" ref="AV117">IF($AP117=1,INDEX('COLREGS Decomposition'!$B$3:$H$2487,$B117,5),"")</f>
        <v>-</v>
      </c>
      <c r="AW117" s="68" t="str" cm="1">
        <f t="array" ref="AW117">IF($AP117=1,INDEX('COLREGS Decomposition'!$B$3:$H$247,$B117,6),"")</f>
        <v>“Masthead light” means a white light placed over the fore and aft centreline of the vessel showing an unbroken light over an arc of the horizon of 225 degrees and so fixed as to show the light from right ahead to 22.5 degrees abaft the beam on either side of the vessel.</v>
      </c>
      <c r="AX117" s="68" t="str" cm="1">
        <f t="array" ref="AX117">IF($AP117=1,IF(INDEX('COLREGS Decomposition'!$B$3:$H$247,$B117,7)=0,"",INDEX('COLREGS Decomposition'!$B$3:$H$247,$B117,7)),"")</f>
        <v/>
      </c>
    </row>
    <row r="118" spans="2:50" x14ac:dyDescent="0.25">
      <c r="B118" s="49">
        <v>108</v>
      </c>
      <c r="C118" s="27"/>
      <c r="D118" s="49" t="str">
        <v>-</v>
      </c>
      <c r="E118" s="49">
        <f t="shared" si="18"/>
        <v>1</v>
      </c>
      <c r="F118" s="49">
        <f t="shared" si="20"/>
        <v>0</v>
      </c>
      <c r="G118" s="27"/>
      <c r="H118" s="27"/>
      <c r="I118" s="27"/>
      <c r="J118" s="27"/>
      <c r="K118" s="27"/>
      <c r="L118" s="27"/>
      <c r="N118" s="49" t="str">
        <v>-</v>
      </c>
      <c r="O118" s="49">
        <f t="shared" si="19"/>
        <v>1</v>
      </c>
      <c r="P118" s="49">
        <f>IF(AND(O118=$N$7,N118='Scenario Definition'!$H$11),1,0)</f>
        <v>0</v>
      </c>
      <c r="Q118" s="27"/>
      <c r="R118" s="27"/>
      <c r="S118" s="27"/>
      <c r="U118" s="49" t="str">
        <v>-</v>
      </c>
      <c r="V118" s="49">
        <f t="shared" si="21"/>
        <v>1</v>
      </c>
      <c r="W118" s="49">
        <f t="shared" si="22"/>
        <v>0</v>
      </c>
      <c r="Y118" s="49" t="str">
        <v>-</v>
      </c>
      <c r="Z118" s="49">
        <f t="shared" si="23"/>
        <v>1</v>
      </c>
      <c r="AA118" s="49">
        <f t="shared" si="24"/>
        <v>0</v>
      </c>
      <c r="AB118" s="28"/>
      <c r="AC118" s="49" t="str">
        <v>-</v>
      </c>
      <c r="AD118" s="49">
        <f t="shared" si="25"/>
        <v>1</v>
      </c>
      <c r="AE118" s="49">
        <f t="shared" si="26"/>
        <v>0</v>
      </c>
      <c r="AG118" s="49" t="str">
        <v>-</v>
      </c>
      <c r="AH118" s="49">
        <f t="shared" si="27"/>
        <v>1</v>
      </c>
      <c r="AI118" s="49">
        <f t="shared" si="28"/>
        <v>0</v>
      </c>
      <c r="AJ118" s="27"/>
      <c r="AK118" s="27"/>
      <c r="AL118" s="27"/>
      <c r="AM118" s="27"/>
      <c r="AO118" s="68">
        <f t="shared" si="29"/>
        <v>1</v>
      </c>
      <c r="AP118" s="68">
        <f t="shared" si="30"/>
        <v>1</v>
      </c>
      <c r="AQ118" s="68">
        <f t="shared" si="31"/>
        <v>0</v>
      </c>
      <c r="AR118" s="68" t="str" cm="1">
        <f t="array" ref="AR118">IF($AP118=1,INDEX('COLREGS Decomposition'!$B$3:$H$247,$B118,1),"")</f>
        <v>PART C - LIGHTS AND SHAPES</v>
      </c>
      <c r="AS118" s="68" t="str" cm="1">
        <f t="array" ref="AS118">IF($AP118=1,INDEX('COLREGS Decomposition'!$B$3:$H$247,$B118,2),"")</f>
        <v>-</v>
      </c>
      <c r="AT118" s="68" t="str" cm="1">
        <f t="array" ref="AT118">IF($AP118=1,INDEX('COLREGS Decomposition'!$B$3:$H$247,$B118,3),"")</f>
        <v>Rule 21 - Definitions</v>
      </c>
      <c r="AU118" s="68" t="str" cm="1">
        <f t="array" ref="AU118">IF($AP118=1,INDEX('COLREGS Decomposition'!$B$3:$H$247,$B118,4),"")</f>
        <v>b</v>
      </c>
      <c r="AV118" s="68" t="str" cm="1">
        <f t="array" ref="AV118">IF($AP118=1,INDEX('COLREGS Decomposition'!$B$3:$H$2487,$B118,5),"")</f>
        <v>-</v>
      </c>
      <c r="AW118" s="68" t="str" cm="1">
        <f t="array" ref="AW118">IF($AP118=1,INDEX('COLREGS Decomposition'!$B$3:$H$247,$B118,6),"")</f>
        <v>“Sidelights” means a green light on the starboard side and a red light on the port side each showing an unbroken light over an arc of the horizon of 112.5 degrees and so fixed as to show the light from the right ahead to 22.5 degrees abaft the beam on its respective side. In a vessel of less than 20 metres in length the sidelights may be combined in one lantern carried on the fore and aft centreline of the vessel.</v>
      </c>
      <c r="AX118" s="68" t="str" cm="1">
        <f t="array" ref="AX118">IF($AP118=1,IF(INDEX('COLREGS Decomposition'!$B$3:$H$247,$B118,7)=0,"",INDEX('COLREGS Decomposition'!$B$3:$H$247,$B118,7)),"")</f>
        <v/>
      </c>
    </row>
    <row r="119" spans="2:50" x14ac:dyDescent="0.25">
      <c r="B119" s="49">
        <v>109</v>
      </c>
      <c r="C119" s="27"/>
      <c r="D119" s="49" t="str">
        <v>-</v>
      </c>
      <c r="E119" s="49">
        <f t="shared" si="18"/>
        <v>1</v>
      </c>
      <c r="F119" s="49">
        <f t="shared" si="20"/>
        <v>0</v>
      </c>
      <c r="G119" s="27"/>
      <c r="H119" s="27"/>
      <c r="I119" s="27"/>
      <c r="J119" s="27"/>
      <c r="K119" s="27"/>
      <c r="L119" s="27"/>
      <c r="N119" s="49" t="str">
        <v>-</v>
      </c>
      <c r="O119" s="49">
        <f t="shared" si="19"/>
        <v>1</v>
      </c>
      <c r="P119" s="49">
        <f>IF(AND(O119=$N$7,N119='Scenario Definition'!$H$11),1,0)</f>
        <v>0</v>
      </c>
      <c r="Q119" s="27"/>
      <c r="R119" s="27"/>
      <c r="S119" s="27"/>
      <c r="U119" s="49" t="str">
        <v>-</v>
      </c>
      <c r="V119" s="49">
        <f t="shared" si="21"/>
        <v>1</v>
      </c>
      <c r="W119" s="49">
        <f t="shared" si="22"/>
        <v>0</v>
      </c>
      <c r="Y119" s="49" t="str">
        <v>-</v>
      </c>
      <c r="Z119" s="49">
        <f t="shared" si="23"/>
        <v>1</v>
      </c>
      <c r="AA119" s="49">
        <f t="shared" si="24"/>
        <v>0</v>
      </c>
      <c r="AB119" s="28"/>
      <c r="AC119" s="49" t="str">
        <v>-</v>
      </c>
      <c r="AD119" s="49">
        <f t="shared" si="25"/>
        <v>1</v>
      </c>
      <c r="AE119" s="49">
        <f t="shared" si="26"/>
        <v>0</v>
      </c>
      <c r="AG119" s="49" t="str">
        <v>-</v>
      </c>
      <c r="AH119" s="49">
        <f t="shared" si="27"/>
        <v>1</v>
      </c>
      <c r="AI119" s="49">
        <f t="shared" si="28"/>
        <v>0</v>
      </c>
      <c r="AJ119" s="27"/>
      <c r="AK119" s="27"/>
      <c r="AL119" s="27"/>
      <c r="AM119" s="27"/>
      <c r="AO119" s="68">
        <f t="shared" si="29"/>
        <v>1</v>
      </c>
      <c r="AP119" s="68">
        <f t="shared" si="30"/>
        <v>1</v>
      </c>
      <c r="AQ119" s="68">
        <f t="shared" si="31"/>
        <v>0</v>
      </c>
      <c r="AR119" s="68" t="str" cm="1">
        <f t="array" ref="AR119">IF($AP119=1,INDEX('COLREGS Decomposition'!$B$3:$H$247,$B119,1),"")</f>
        <v>PART C - LIGHTS AND SHAPES</v>
      </c>
      <c r="AS119" s="68" t="str" cm="1">
        <f t="array" ref="AS119">IF($AP119=1,INDEX('COLREGS Decomposition'!$B$3:$H$247,$B119,2),"")</f>
        <v>-</v>
      </c>
      <c r="AT119" s="68" t="str" cm="1">
        <f t="array" ref="AT119">IF($AP119=1,INDEX('COLREGS Decomposition'!$B$3:$H$247,$B119,3),"")</f>
        <v>Rule 21 - Definitions</v>
      </c>
      <c r="AU119" s="68" t="str" cm="1">
        <f t="array" ref="AU119">IF($AP119=1,INDEX('COLREGS Decomposition'!$B$3:$H$247,$B119,4),"")</f>
        <v>c</v>
      </c>
      <c r="AV119" s="68" t="str" cm="1">
        <f t="array" ref="AV119">IF($AP119=1,INDEX('COLREGS Decomposition'!$B$3:$H$2487,$B119,5),"")</f>
        <v>-</v>
      </c>
      <c r="AW119" s="68" t="str" cm="1">
        <f t="array" ref="AW119">IF($AP119=1,INDEX('COLREGS Decomposition'!$B$3:$H$247,$B119,6),"")</f>
        <v>“Sternlight” means a white light placed as nearly as practicable at the stern showing an unbroken light over an arc of the horizon of 135 degrees and so fixed as to show the light 67.5 degrees from right aft on each side of the vessel.</v>
      </c>
      <c r="AX119" s="68" t="str" cm="1">
        <f t="array" ref="AX119">IF($AP119=1,IF(INDEX('COLREGS Decomposition'!$B$3:$H$247,$B119,7)=0,"",INDEX('COLREGS Decomposition'!$B$3:$H$247,$B119,7)),"")</f>
        <v/>
      </c>
    </row>
    <row r="120" spans="2:50" x14ac:dyDescent="0.25">
      <c r="B120" s="49">
        <v>110</v>
      </c>
      <c r="C120" s="27"/>
      <c r="D120" s="49" t="str">
        <v>-</v>
      </c>
      <c r="E120" s="49">
        <f t="shared" si="18"/>
        <v>1</v>
      </c>
      <c r="F120" s="49">
        <f t="shared" si="20"/>
        <v>0</v>
      </c>
      <c r="G120" s="27"/>
      <c r="H120" s="27"/>
      <c r="I120" s="27"/>
      <c r="J120" s="27"/>
      <c r="K120" s="27"/>
      <c r="L120" s="27"/>
      <c r="N120" s="49" t="str">
        <v>-</v>
      </c>
      <c r="O120" s="49">
        <f t="shared" si="19"/>
        <v>1</v>
      </c>
      <c r="P120" s="49">
        <f>IF(AND(O120=$N$7,N120='Scenario Definition'!$H$11),1,0)</f>
        <v>0</v>
      </c>
      <c r="Q120" s="27"/>
      <c r="R120" s="27"/>
      <c r="S120" s="27"/>
      <c r="U120" s="49" t="str">
        <v>-</v>
      </c>
      <c r="V120" s="49">
        <f t="shared" si="21"/>
        <v>1</v>
      </c>
      <c r="W120" s="49">
        <f t="shared" si="22"/>
        <v>0</v>
      </c>
      <c r="Y120" s="49" t="str">
        <v>-</v>
      </c>
      <c r="Z120" s="49">
        <f t="shared" si="23"/>
        <v>1</v>
      </c>
      <c r="AA120" s="49">
        <f t="shared" si="24"/>
        <v>0</v>
      </c>
      <c r="AB120" s="28"/>
      <c r="AC120" s="49" t="str">
        <v>-</v>
      </c>
      <c r="AD120" s="49">
        <f t="shared" si="25"/>
        <v>1</v>
      </c>
      <c r="AE120" s="49">
        <f t="shared" si="26"/>
        <v>0</v>
      </c>
      <c r="AG120" s="49" t="str">
        <v>Towing or pushing</v>
      </c>
      <c r="AH120" s="49">
        <f t="shared" si="27"/>
        <v>0</v>
      </c>
      <c r="AI120" s="49">
        <f t="shared" si="28"/>
        <v>0</v>
      </c>
      <c r="AJ120" s="27"/>
      <c r="AK120" s="27"/>
      <c r="AL120" s="27"/>
      <c r="AM120" s="27"/>
      <c r="AO120" s="68">
        <f t="shared" si="29"/>
        <v>0</v>
      </c>
      <c r="AP120" s="68">
        <f t="shared" si="30"/>
        <v>0</v>
      </c>
      <c r="AQ120" s="68">
        <f t="shared" si="31"/>
        <v>0</v>
      </c>
      <c r="AR120" s="68" t="str" cm="1">
        <f t="array" ref="AR120">IF($AP120=1,INDEX('COLREGS Decomposition'!$B$3:$H$247,$B120,1),"")</f>
        <v/>
      </c>
      <c r="AS120" s="68" t="str" cm="1">
        <f t="array" ref="AS120">IF($AP120=1,INDEX('COLREGS Decomposition'!$B$3:$H$247,$B120,2),"")</f>
        <v/>
      </c>
      <c r="AT120" s="68" t="str" cm="1">
        <f t="array" ref="AT120">IF($AP120=1,INDEX('COLREGS Decomposition'!$B$3:$H$247,$B120,3),"")</f>
        <v/>
      </c>
      <c r="AU120" s="68" t="str" cm="1">
        <f t="array" ref="AU120">IF($AP120=1,INDEX('COLREGS Decomposition'!$B$3:$H$247,$B120,4),"")</f>
        <v/>
      </c>
      <c r="AV120" s="68" t="str" cm="1">
        <f t="array" ref="AV120">IF($AP120=1,INDEX('COLREGS Decomposition'!$B$3:$H$2487,$B120,5),"")</f>
        <v/>
      </c>
      <c r="AW120" s="68" t="str" cm="1">
        <f t="array" ref="AW120">IF($AP120=1,INDEX('COLREGS Decomposition'!$B$3:$H$247,$B120,6),"")</f>
        <v/>
      </c>
      <c r="AX120" s="68" t="str" cm="1">
        <f t="array" ref="AX120">IF($AP120=1,IF(INDEX('COLREGS Decomposition'!$B$3:$H$247,$B120,7)=0,"",INDEX('COLREGS Decomposition'!$B$3:$H$247,$B120,7)),"")</f>
        <v/>
      </c>
    </row>
    <row r="121" spans="2:50" x14ac:dyDescent="0.25">
      <c r="B121" s="49">
        <v>111</v>
      </c>
      <c r="C121" s="27"/>
      <c r="D121" s="49" t="str">
        <v>-</v>
      </c>
      <c r="E121" s="49">
        <f t="shared" si="18"/>
        <v>1</v>
      </c>
      <c r="F121" s="49">
        <f t="shared" si="20"/>
        <v>0</v>
      </c>
      <c r="G121" s="27"/>
      <c r="H121" s="27"/>
      <c r="I121" s="27"/>
      <c r="J121" s="27"/>
      <c r="K121" s="27"/>
      <c r="L121" s="27"/>
      <c r="N121" s="49" t="str">
        <v>-</v>
      </c>
      <c r="O121" s="49">
        <f t="shared" si="19"/>
        <v>1</v>
      </c>
      <c r="P121" s="49">
        <f>IF(AND(O121=$N$7,N121='Scenario Definition'!$H$11),1,0)</f>
        <v>0</v>
      </c>
      <c r="Q121" s="27"/>
      <c r="R121" s="27"/>
      <c r="S121" s="27"/>
      <c r="U121" s="49" t="str">
        <v>-</v>
      </c>
      <c r="V121" s="49">
        <f t="shared" si="21"/>
        <v>1</v>
      </c>
      <c r="W121" s="49">
        <f t="shared" si="22"/>
        <v>0</v>
      </c>
      <c r="Y121" s="49" t="str">
        <v>-</v>
      </c>
      <c r="Z121" s="49">
        <f t="shared" si="23"/>
        <v>1</v>
      </c>
      <c r="AA121" s="49">
        <f t="shared" si="24"/>
        <v>0</v>
      </c>
      <c r="AB121" s="28"/>
      <c r="AC121" s="49" t="str">
        <v>-</v>
      </c>
      <c r="AD121" s="49">
        <f t="shared" si="25"/>
        <v>1</v>
      </c>
      <c r="AE121" s="49">
        <f t="shared" si="26"/>
        <v>0</v>
      </c>
      <c r="AG121" s="49" t="str">
        <v>-</v>
      </c>
      <c r="AH121" s="49">
        <f t="shared" si="27"/>
        <v>1</v>
      </c>
      <c r="AI121" s="49">
        <f t="shared" si="28"/>
        <v>0</v>
      </c>
      <c r="AJ121" s="27"/>
      <c r="AK121" s="27"/>
      <c r="AL121" s="27"/>
      <c r="AM121" s="27"/>
      <c r="AO121" s="68">
        <f t="shared" si="29"/>
        <v>1</v>
      </c>
      <c r="AP121" s="68">
        <f t="shared" si="30"/>
        <v>1</v>
      </c>
      <c r="AQ121" s="68">
        <f t="shared" si="31"/>
        <v>0</v>
      </c>
      <c r="AR121" s="68" t="str" cm="1">
        <f t="array" ref="AR121">IF($AP121=1,INDEX('COLREGS Decomposition'!$B$3:$H$247,$B121,1),"")</f>
        <v>PART C - LIGHTS AND SHAPES</v>
      </c>
      <c r="AS121" s="68" t="str" cm="1">
        <f t="array" ref="AS121">IF($AP121=1,INDEX('COLREGS Decomposition'!$B$3:$H$247,$B121,2),"")</f>
        <v>-</v>
      </c>
      <c r="AT121" s="68" t="str" cm="1">
        <f t="array" ref="AT121">IF($AP121=1,INDEX('COLREGS Decomposition'!$B$3:$H$247,$B121,3),"")</f>
        <v>Rule 21 - Definitions</v>
      </c>
      <c r="AU121" s="68" t="str" cm="1">
        <f t="array" ref="AU121">IF($AP121=1,INDEX('COLREGS Decomposition'!$B$3:$H$247,$B121,4),"")</f>
        <v>e</v>
      </c>
      <c r="AV121" s="68" t="str" cm="1">
        <f t="array" ref="AV121">IF($AP121=1,INDEX('COLREGS Decomposition'!$B$3:$H$2487,$B121,5),"")</f>
        <v>-</v>
      </c>
      <c r="AW121" s="68" t="str" cm="1">
        <f t="array" ref="AW121">IF($AP121=1,INDEX('COLREGS Decomposition'!$B$3:$H$247,$B121,6),"")</f>
        <v>“All-round light” means a light showing an unbroken light over an arc of the horizon of 360 degrees.</v>
      </c>
      <c r="AX121" s="68" t="str" cm="1">
        <f t="array" ref="AX121">IF($AP121=1,IF(INDEX('COLREGS Decomposition'!$B$3:$H$247,$B121,7)=0,"",INDEX('COLREGS Decomposition'!$B$3:$H$247,$B121,7)),"")</f>
        <v/>
      </c>
    </row>
    <row r="122" spans="2:50" x14ac:dyDescent="0.25">
      <c r="B122" s="49">
        <v>112</v>
      </c>
      <c r="C122" s="27"/>
      <c r="D122" s="49" t="str">
        <v>-</v>
      </c>
      <c r="E122" s="49">
        <f t="shared" si="18"/>
        <v>1</v>
      </c>
      <c r="F122" s="49">
        <f t="shared" si="20"/>
        <v>0</v>
      </c>
      <c r="G122" s="27"/>
      <c r="H122" s="27"/>
      <c r="I122" s="27"/>
      <c r="J122" s="27"/>
      <c r="K122" s="27"/>
      <c r="L122" s="27"/>
      <c r="N122" s="49" t="str">
        <v>-</v>
      </c>
      <c r="O122" s="49">
        <f t="shared" si="19"/>
        <v>1</v>
      </c>
      <c r="P122" s="49">
        <f>IF(AND(O122=$N$7,N122='Scenario Definition'!$H$11),1,0)</f>
        <v>0</v>
      </c>
      <c r="Q122" s="27"/>
      <c r="R122" s="27"/>
      <c r="S122" s="27"/>
      <c r="U122" s="49" t="str">
        <v>-</v>
      </c>
      <c r="V122" s="49">
        <f t="shared" si="21"/>
        <v>1</v>
      </c>
      <c r="W122" s="49">
        <f t="shared" si="22"/>
        <v>0</v>
      </c>
      <c r="Y122" s="49" t="str">
        <v>-</v>
      </c>
      <c r="Z122" s="49">
        <f t="shared" si="23"/>
        <v>1</v>
      </c>
      <c r="AA122" s="49">
        <f t="shared" si="24"/>
        <v>0</v>
      </c>
      <c r="AB122" s="28"/>
      <c r="AC122" s="49" t="str">
        <v>-</v>
      </c>
      <c r="AD122" s="49">
        <f t="shared" si="25"/>
        <v>1</v>
      </c>
      <c r="AE122" s="49">
        <f t="shared" si="26"/>
        <v>0</v>
      </c>
      <c r="AG122" s="49" t="str">
        <v>-</v>
      </c>
      <c r="AH122" s="49">
        <f t="shared" si="27"/>
        <v>1</v>
      </c>
      <c r="AI122" s="49">
        <f t="shared" si="28"/>
        <v>0</v>
      </c>
      <c r="AJ122" s="27"/>
      <c r="AK122" s="27"/>
      <c r="AL122" s="27"/>
      <c r="AM122" s="27"/>
      <c r="AO122" s="68">
        <f t="shared" si="29"/>
        <v>1</v>
      </c>
      <c r="AP122" s="68">
        <f t="shared" si="30"/>
        <v>1</v>
      </c>
      <c r="AQ122" s="68">
        <f t="shared" si="31"/>
        <v>0</v>
      </c>
      <c r="AR122" s="68" t="str" cm="1">
        <f t="array" ref="AR122">IF($AP122=1,INDEX('COLREGS Decomposition'!$B$3:$H$247,$B122,1),"")</f>
        <v>PART C - LIGHTS AND SHAPES</v>
      </c>
      <c r="AS122" s="68" t="str" cm="1">
        <f t="array" ref="AS122">IF($AP122=1,INDEX('COLREGS Decomposition'!$B$3:$H$247,$B122,2),"")</f>
        <v>-</v>
      </c>
      <c r="AT122" s="68" t="str" cm="1">
        <f t="array" ref="AT122">IF($AP122=1,INDEX('COLREGS Decomposition'!$B$3:$H$247,$B122,3),"")</f>
        <v>Rule 21 - Definitions</v>
      </c>
      <c r="AU122" s="68" t="str" cm="1">
        <f t="array" ref="AU122">IF($AP122=1,INDEX('COLREGS Decomposition'!$B$3:$H$247,$B122,4),"")</f>
        <v>f</v>
      </c>
      <c r="AV122" s="68" t="str" cm="1">
        <f t="array" ref="AV122">IF($AP122=1,INDEX('COLREGS Decomposition'!$B$3:$H$2487,$B122,5),"")</f>
        <v>-</v>
      </c>
      <c r="AW122" s="68" t="str" cm="1">
        <f t="array" ref="AW122">IF($AP122=1,INDEX('COLREGS Decomposition'!$B$3:$H$247,$B122,6),"")</f>
        <v>“Flashing light” means a light flashing at regular intervals at a frequency of 120 flashes or more per minute.</v>
      </c>
      <c r="AX122" s="68" t="str" cm="1">
        <f t="array" ref="AX122">IF($AP122=1,IF(INDEX('COLREGS Decomposition'!$B$3:$H$247,$B122,7)=0,"",INDEX('COLREGS Decomposition'!$B$3:$H$247,$B122,7)),"")</f>
        <v/>
      </c>
    </row>
    <row r="123" spans="2:50" x14ac:dyDescent="0.25">
      <c r="B123" s="49">
        <v>113</v>
      </c>
      <c r="C123" s="27"/>
      <c r="D123" s="49" t="str">
        <v>-</v>
      </c>
      <c r="E123" s="49">
        <f t="shared" si="18"/>
        <v>1</v>
      </c>
      <c r="F123" s="49">
        <f t="shared" si="20"/>
        <v>0</v>
      </c>
      <c r="G123" s="27"/>
      <c r="H123" s="27"/>
      <c r="I123" s="27"/>
      <c r="J123" s="27"/>
      <c r="K123" s="27"/>
      <c r="L123" s="27"/>
      <c r="N123" s="49" t="str">
        <v>-</v>
      </c>
      <c r="O123" s="49">
        <f t="shared" si="19"/>
        <v>1</v>
      </c>
      <c r="P123" s="49">
        <f>IF(AND(O123=$N$7,N123='Scenario Definition'!$H$11),1,0)</f>
        <v>0</v>
      </c>
      <c r="Q123" s="27"/>
      <c r="R123" s="27"/>
      <c r="S123" s="27"/>
      <c r="U123" s="49" t="str">
        <v>-</v>
      </c>
      <c r="V123" s="49">
        <f t="shared" si="21"/>
        <v>1</v>
      </c>
      <c r="W123" s="49">
        <f t="shared" si="22"/>
        <v>0</v>
      </c>
      <c r="Y123" s="49" t="str">
        <v>-</v>
      </c>
      <c r="Z123" s="49">
        <f t="shared" si="23"/>
        <v>1</v>
      </c>
      <c r="AA123" s="49">
        <f t="shared" si="24"/>
        <v>0</v>
      </c>
      <c r="AB123" s="28"/>
      <c r="AC123" s="49" t="str">
        <v>-</v>
      </c>
      <c r="AD123" s="49">
        <f t="shared" si="25"/>
        <v>1</v>
      </c>
      <c r="AE123" s="49">
        <f t="shared" si="26"/>
        <v>0</v>
      </c>
      <c r="AG123" s="49" t="str">
        <v>-</v>
      </c>
      <c r="AH123" s="49">
        <f t="shared" si="27"/>
        <v>1</v>
      </c>
      <c r="AI123" s="49">
        <f t="shared" si="28"/>
        <v>0</v>
      </c>
      <c r="AJ123" s="27"/>
      <c r="AK123" s="27"/>
      <c r="AL123" s="27"/>
      <c r="AM123" s="27"/>
      <c r="AO123" s="68">
        <f t="shared" si="29"/>
        <v>1</v>
      </c>
      <c r="AP123" s="68">
        <f t="shared" si="30"/>
        <v>1</v>
      </c>
      <c r="AQ123" s="68">
        <f t="shared" si="31"/>
        <v>0</v>
      </c>
      <c r="AR123" s="68" t="str" cm="1">
        <f t="array" ref="AR123">IF($AP123=1,INDEX('COLREGS Decomposition'!$B$3:$H$247,$B123,1),"")</f>
        <v>PART C - LIGHTS AND SHAPES</v>
      </c>
      <c r="AS123" s="68" t="str" cm="1">
        <f t="array" ref="AS123">IF($AP123=1,INDEX('COLREGS Decomposition'!$B$3:$H$247,$B123,2),"")</f>
        <v>-</v>
      </c>
      <c r="AT123" s="68" t="str" cm="1">
        <f t="array" ref="AT123">IF($AP123=1,INDEX('COLREGS Decomposition'!$B$3:$H$247,$B123,3),"")</f>
        <v>Rule 22 - Visibility of lights</v>
      </c>
      <c r="AU123" s="68" t="str" cm="1">
        <f t="array" ref="AU123">IF($AP123=1,INDEX('COLREGS Decomposition'!$B$3:$H$247,$B123,4),"")</f>
        <v>-</v>
      </c>
      <c r="AV123" s="68" t="str" cm="1">
        <f t="array" ref="AV123">IF($AP123=1,INDEX('COLREGS Decomposition'!$B$3:$H$2487,$B123,5),"")</f>
        <v>-</v>
      </c>
      <c r="AW123" s="68" t="str" cm="1">
        <f t="array" ref="AW123">IF($AP123=1,INDEX('COLREGS Decomposition'!$B$3:$H$247,$B123,6),"")</f>
        <v>The lights prescribed in these Rules shall have an intensity as specified in Section 8 of Annex I to these Regulations so as to be visible at the following minimum ranges:</v>
      </c>
      <c r="AX123" s="68" t="str" cm="1">
        <f t="array" ref="AX123">IF($AP123=1,IF(INDEX('COLREGS Decomposition'!$B$3:$H$247,$B123,7)=0,"",INDEX('COLREGS Decomposition'!$B$3:$H$247,$B123,7)),"")</f>
        <v/>
      </c>
    </row>
    <row r="124" spans="2:50" x14ac:dyDescent="0.25">
      <c r="B124" s="49">
        <v>114</v>
      </c>
      <c r="C124" s="27"/>
      <c r="D124" s="49" t="str">
        <v>L &gt;=50</v>
      </c>
      <c r="E124" s="49">
        <f t="shared" si="18"/>
        <v>0</v>
      </c>
      <c r="F124" s="49">
        <f t="shared" si="20"/>
        <v>0</v>
      </c>
      <c r="G124" s="27"/>
      <c r="H124" s="27"/>
      <c r="I124" s="27"/>
      <c r="J124" s="27"/>
      <c r="K124" s="27"/>
      <c r="L124" s="27"/>
      <c r="N124" s="49" t="str">
        <v>-</v>
      </c>
      <c r="O124" s="49">
        <f t="shared" si="19"/>
        <v>1</v>
      </c>
      <c r="P124" s="49">
        <f>IF(AND(O124=$N$7,N124='Scenario Definition'!$H$11),1,0)</f>
        <v>0</v>
      </c>
      <c r="Q124" s="27"/>
      <c r="R124" s="27"/>
      <c r="S124" s="27"/>
      <c r="U124" s="49" t="str">
        <v>-</v>
      </c>
      <c r="V124" s="49">
        <f t="shared" si="21"/>
        <v>1</v>
      </c>
      <c r="W124" s="49">
        <f t="shared" si="22"/>
        <v>0</v>
      </c>
      <c r="Y124" s="49" t="str">
        <v>-</v>
      </c>
      <c r="Z124" s="49">
        <f t="shared" si="23"/>
        <v>1</v>
      </c>
      <c r="AA124" s="49">
        <f t="shared" si="24"/>
        <v>0</v>
      </c>
      <c r="AB124" s="28"/>
      <c r="AC124" s="49" t="str">
        <v>-</v>
      </c>
      <c r="AD124" s="49">
        <f t="shared" si="25"/>
        <v>1</v>
      </c>
      <c r="AE124" s="49">
        <f t="shared" si="26"/>
        <v>0</v>
      </c>
      <c r="AG124" s="49" t="str">
        <v>-</v>
      </c>
      <c r="AH124" s="49">
        <f t="shared" si="27"/>
        <v>1</v>
      </c>
      <c r="AI124" s="49">
        <f t="shared" si="28"/>
        <v>0</v>
      </c>
      <c r="AJ124" s="27"/>
      <c r="AK124" s="27"/>
      <c r="AL124" s="27"/>
      <c r="AM124" s="27"/>
      <c r="AO124" s="68">
        <f t="shared" si="29"/>
        <v>0</v>
      </c>
      <c r="AP124" s="68">
        <f t="shared" si="30"/>
        <v>0</v>
      </c>
      <c r="AQ124" s="68">
        <f t="shared" si="31"/>
        <v>0</v>
      </c>
      <c r="AR124" s="68" t="str" cm="1">
        <f t="array" ref="AR124">IF($AP124=1,INDEX('COLREGS Decomposition'!$B$3:$H$247,$B124,1),"")</f>
        <v/>
      </c>
      <c r="AS124" s="68" t="str" cm="1">
        <f t="array" ref="AS124">IF($AP124=1,INDEX('COLREGS Decomposition'!$B$3:$H$247,$B124,2),"")</f>
        <v/>
      </c>
      <c r="AT124" s="68" t="str" cm="1">
        <f t="array" ref="AT124">IF($AP124=1,INDEX('COLREGS Decomposition'!$B$3:$H$247,$B124,3),"")</f>
        <v/>
      </c>
      <c r="AU124" s="68" t="str" cm="1">
        <f t="array" ref="AU124">IF($AP124=1,INDEX('COLREGS Decomposition'!$B$3:$H$247,$B124,4),"")</f>
        <v/>
      </c>
      <c r="AV124" s="68" t="str" cm="1">
        <f t="array" ref="AV124">IF($AP124=1,INDEX('COLREGS Decomposition'!$B$3:$H$2487,$B124,5),"")</f>
        <v/>
      </c>
      <c r="AW124" s="68" t="str" cm="1">
        <f t="array" ref="AW124">IF($AP124=1,INDEX('COLREGS Decomposition'!$B$3:$H$247,$B124,6),"")</f>
        <v/>
      </c>
      <c r="AX124" s="68" t="str" cm="1">
        <f t="array" ref="AX124">IF($AP124=1,IF(INDEX('COLREGS Decomposition'!$B$3:$H$247,$B124,7)=0,"",INDEX('COLREGS Decomposition'!$B$3:$H$247,$B124,7)),"")</f>
        <v/>
      </c>
    </row>
    <row r="125" spans="2:50" x14ac:dyDescent="0.25">
      <c r="B125" s="49">
        <v>115</v>
      </c>
      <c r="C125" s="27"/>
      <c r="D125" s="49" t="str">
        <v>12 &lt;= L &lt; 50</v>
      </c>
      <c r="E125" s="49">
        <f t="shared" si="18"/>
        <v>0</v>
      </c>
      <c r="F125" s="49">
        <f t="shared" si="20"/>
        <v>0</v>
      </c>
      <c r="G125" s="27"/>
      <c r="H125" s="27"/>
      <c r="I125" s="27"/>
      <c r="J125" s="27"/>
      <c r="K125" s="27"/>
      <c r="L125" s="27"/>
      <c r="N125" s="49" t="str">
        <v>-</v>
      </c>
      <c r="O125" s="49">
        <f t="shared" si="19"/>
        <v>1</v>
      </c>
      <c r="P125" s="49">
        <f>IF(AND(O125=$N$7,N125='Scenario Definition'!$H$11),1,0)</f>
        <v>0</v>
      </c>
      <c r="Q125" s="27"/>
      <c r="R125" s="27"/>
      <c r="S125" s="27"/>
      <c r="U125" s="49" t="str">
        <v>-</v>
      </c>
      <c r="V125" s="49">
        <f t="shared" si="21"/>
        <v>1</v>
      </c>
      <c r="W125" s="49">
        <f t="shared" si="22"/>
        <v>0</v>
      </c>
      <c r="Y125" s="49" t="str">
        <v>-</v>
      </c>
      <c r="Z125" s="49">
        <f t="shared" si="23"/>
        <v>1</v>
      </c>
      <c r="AA125" s="49">
        <f t="shared" si="24"/>
        <v>0</v>
      </c>
      <c r="AB125" s="28"/>
      <c r="AC125" s="49" t="str">
        <v>-</v>
      </c>
      <c r="AD125" s="49">
        <f t="shared" si="25"/>
        <v>1</v>
      </c>
      <c r="AE125" s="49">
        <f t="shared" si="26"/>
        <v>0</v>
      </c>
      <c r="AG125" s="49" t="str">
        <v>-</v>
      </c>
      <c r="AH125" s="49">
        <f t="shared" si="27"/>
        <v>1</v>
      </c>
      <c r="AI125" s="49">
        <f t="shared" si="28"/>
        <v>0</v>
      </c>
      <c r="AJ125" s="27"/>
      <c r="AK125" s="27"/>
      <c r="AL125" s="27"/>
      <c r="AM125" s="27"/>
      <c r="AO125" s="68">
        <f t="shared" si="29"/>
        <v>0</v>
      </c>
      <c r="AP125" s="68">
        <f t="shared" si="30"/>
        <v>0</v>
      </c>
      <c r="AQ125" s="68">
        <f t="shared" si="31"/>
        <v>0</v>
      </c>
      <c r="AR125" s="68" t="str" cm="1">
        <f t="array" ref="AR125">IF($AP125=1,INDEX('COLREGS Decomposition'!$B$3:$H$247,$B125,1),"")</f>
        <v/>
      </c>
      <c r="AS125" s="68" t="str" cm="1">
        <f t="array" ref="AS125">IF($AP125=1,INDEX('COLREGS Decomposition'!$B$3:$H$247,$B125,2),"")</f>
        <v/>
      </c>
      <c r="AT125" s="68" t="str" cm="1">
        <f t="array" ref="AT125">IF($AP125=1,INDEX('COLREGS Decomposition'!$B$3:$H$247,$B125,3),"")</f>
        <v/>
      </c>
      <c r="AU125" s="68" t="str" cm="1">
        <f t="array" ref="AU125">IF($AP125=1,INDEX('COLREGS Decomposition'!$B$3:$H$247,$B125,4),"")</f>
        <v/>
      </c>
      <c r="AV125" s="68" t="str" cm="1">
        <f t="array" ref="AV125">IF($AP125=1,INDEX('COLREGS Decomposition'!$B$3:$H$2487,$B125,5),"")</f>
        <v/>
      </c>
      <c r="AW125" s="68" t="str" cm="1">
        <f t="array" ref="AW125">IF($AP125=1,INDEX('COLREGS Decomposition'!$B$3:$H$247,$B125,6),"")</f>
        <v/>
      </c>
      <c r="AX125" s="68" t="str" cm="1">
        <f t="array" ref="AX125">IF($AP125=1,IF(INDEX('COLREGS Decomposition'!$B$3:$H$247,$B125,7)=0,"",INDEX('COLREGS Decomposition'!$B$3:$H$247,$B125,7)),"")</f>
        <v/>
      </c>
    </row>
    <row r="126" spans="2:50" x14ac:dyDescent="0.25">
      <c r="B126" s="49">
        <v>116</v>
      </c>
      <c r="C126" s="27"/>
      <c r="D126" s="49" t="str">
        <v>L &lt; 12</v>
      </c>
      <c r="E126" s="49">
        <f t="shared" si="18"/>
        <v>1</v>
      </c>
      <c r="F126" s="49">
        <f t="shared" si="20"/>
        <v>1</v>
      </c>
      <c r="G126" s="27"/>
      <c r="H126" s="27"/>
      <c r="I126" s="27"/>
      <c r="J126" s="27"/>
      <c r="K126" s="27"/>
      <c r="L126" s="27"/>
      <c r="N126" s="49" t="str">
        <v>-</v>
      </c>
      <c r="O126" s="49">
        <f t="shared" si="19"/>
        <v>1</v>
      </c>
      <c r="P126" s="49">
        <f>IF(AND(O126=$N$7,N126='Scenario Definition'!$H$11),1,0)</f>
        <v>0</v>
      </c>
      <c r="Q126" s="27"/>
      <c r="R126" s="27"/>
      <c r="S126" s="27"/>
      <c r="U126" s="49" t="str">
        <v>-</v>
      </c>
      <c r="V126" s="49">
        <f t="shared" si="21"/>
        <v>1</v>
      </c>
      <c r="W126" s="49">
        <f t="shared" si="22"/>
        <v>0</v>
      </c>
      <c r="Y126" s="49" t="str">
        <v>-</v>
      </c>
      <c r="Z126" s="49">
        <f t="shared" si="23"/>
        <v>1</v>
      </c>
      <c r="AA126" s="49">
        <f t="shared" si="24"/>
        <v>0</v>
      </c>
      <c r="AB126" s="28"/>
      <c r="AC126" s="49" t="str">
        <v>-</v>
      </c>
      <c r="AD126" s="49">
        <f t="shared" si="25"/>
        <v>1</v>
      </c>
      <c r="AE126" s="49">
        <f t="shared" si="26"/>
        <v>0</v>
      </c>
      <c r="AG126" s="49" t="str">
        <v>-</v>
      </c>
      <c r="AH126" s="49">
        <f t="shared" si="27"/>
        <v>1</v>
      </c>
      <c r="AI126" s="49">
        <f t="shared" si="28"/>
        <v>0</v>
      </c>
      <c r="AJ126" s="27"/>
      <c r="AK126" s="27"/>
      <c r="AL126" s="27"/>
      <c r="AM126" s="27"/>
      <c r="AO126" s="68">
        <f t="shared" si="29"/>
        <v>2</v>
      </c>
      <c r="AP126" s="68">
        <f t="shared" si="30"/>
        <v>1</v>
      </c>
      <c r="AQ126" s="68">
        <f t="shared" si="31"/>
        <v>1</v>
      </c>
      <c r="AR126" s="68" t="str" cm="1">
        <f t="array" ref="AR126">IF($AP126=1,INDEX('COLREGS Decomposition'!$B$3:$H$247,$B126,1),"")</f>
        <v>PART C - LIGHTS AND SHAPES</v>
      </c>
      <c r="AS126" s="68" t="str" cm="1">
        <f t="array" ref="AS126">IF($AP126=1,INDEX('COLREGS Decomposition'!$B$3:$H$247,$B126,2),"")</f>
        <v>-</v>
      </c>
      <c r="AT126" s="68" t="str" cm="1">
        <f t="array" ref="AT126">IF($AP126=1,INDEX('COLREGS Decomposition'!$B$3:$H$247,$B126,3),"")</f>
        <v>Rule 22 - Visibility of lights</v>
      </c>
      <c r="AU126" s="68" t="str" cm="1">
        <f t="array" ref="AU126">IF($AP126=1,INDEX('COLREGS Decomposition'!$B$3:$H$247,$B126,4),"")</f>
        <v>c</v>
      </c>
      <c r="AV126" s="68" t="str" cm="1">
        <f t="array" ref="AV126">IF($AP126=1,INDEX('COLREGS Decomposition'!$B$3:$H$2487,$B126,5),"")</f>
        <v>-</v>
      </c>
      <c r="AW126" s="68" t="str" cm="1">
        <f t="array" ref="AW126">IF($AP126=1,INDEX('COLREGS Decomposition'!$B$3:$H$247,$B126,6),"")</f>
        <v xml:space="preserve">In vessels of less than 12 metres in length:
</v>
      </c>
      <c r="AX126" s="68" t="str" cm="1">
        <f t="array" ref="AX126">IF($AP126=1,IF(INDEX('COLREGS Decomposition'!$B$3:$H$247,$B126,7)=0,"",INDEX('COLREGS Decomposition'!$B$3:$H$247,$B126,7)),"")</f>
        <v>-	a masthead light, 2 miles;
-	a sidelight, 1 mile;
-	a sternlight, 2 miles;
-	a towing light, 2 miles
-	a white, red, green or yellow all-round light, 2 miles.</v>
      </c>
    </row>
    <row r="127" spans="2:50" x14ac:dyDescent="0.25">
      <c r="B127" s="49">
        <v>117</v>
      </c>
      <c r="C127" s="27"/>
      <c r="D127" s="49" t="str">
        <v>-</v>
      </c>
      <c r="E127" s="49">
        <f t="shared" si="18"/>
        <v>1</v>
      </c>
      <c r="F127" s="49">
        <f t="shared" si="20"/>
        <v>0</v>
      </c>
      <c r="G127" s="27"/>
      <c r="H127" s="27"/>
      <c r="I127" s="27"/>
      <c r="J127" s="27"/>
      <c r="K127" s="27"/>
      <c r="L127" s="27"/>
      <c r="N127" s="49" t="str">
        <v>-</v>
      </c>
      <c r="O127" s="49">
        <f t="shared" si="19"/>
        <v>1</v>
      </c>
      <c r="P127" s="49">
        <f>IF(AND(O127=$N$7,N127='Scenario Definition'!$H$11),1,0)</f>
        <v>0</v>
      </c>
      <c r="Q127" s="27"/>
      <c r="R127" s="27"/>
      <c r="S127" s="27"/>
      <c r="U127" s="49" t="str">
        <v>-</v>
      </c>
      <c r="V127" s="49">
        <f t="shared" si="21"/>
        <v>1</v>
      </c>
      <c r="W127" s="49">
        <f t="shared" si="22"/>
        <v>0</v>
      </c>
      <c r="Y127" s="49" t="str">
        <v>Inconspicuous / partly submerged</v>
      </c>
      <c r="Z127" s="49">
        <f t="shared" si="23"/>
        <v>0</v>
      </c>
      <c r="AA127" s="49">
        <f t="shared" si="24"/>
        <v>0</v>
      </c>
      <c r="AB127" s="28"/>
      <c r="AC127" s="49" t="str">
        <v>-</v>
      </c>
      <c r="AD127" s="49">
        <f t="shared" si="25"/>
        <v>1</v>
      </c>
      <c r="AE127" s="49">
        <f t="shared" si="26"/>
        <v>0</v>
      </c>
      <c r="AG127" s="49" t="str">
        <v>-</v>
      </c>
      <c r="AH127" s="49">
        <f t="shared" si="27"/>
        <v>1</v>
      </c>
      <c r="AI127" s="49">
        <f t="shared" si="28"/>
        <v>0</v>
      </c>
      <c r="AJ127" s="27"/>
      <c r="AK127" s="27"/>
      <c r="AL127" s="27"/>
      <c r="AM127" s="27"/>
      <c r="AO127" s="68">
        <f t="shared" si="29"/>
        <v>0</v>
      </c>
      <c r="AP127" s="68">
        <f t="shared" si="30"/>
        <v>0</v>
      </c>
      <c r="AQ127" s="68">
        <f t="shared" si="31"/>
        <v>0</v>
      </c>
      <c r="AR127" s="68" t="str" cm="1">
        <f t="array" ref="AR127">IF($AP127=1,INDEX('COLREGS Decomposition'!$B$3:$H$247,$B127,1),"")</f>
        <v/>
      </c>
      <c r="AS127" s="68" t="str" cm="1">
        <f t="array" ref="AS127">IF($AP127=1,INDEX('COLREGS Decomposition'!$B$3:$H$247,$B127,2),"")</f>
        <v/>
      </c>
      <c r="AT127" s="68" t="str" cm="1">
        <f t="array" ref="AT127">IF($AP127=1,INDEX('COLREGS Decomposition'!$B$3:$H$247,$B127,3),"")</f>
        <v/>
      </c>
      <c r="AU127" s="68" t="str" cm="1">
        <f t="array" ref="AU127">IF($AP127=1,INDEX('COLREGS Decomposition'!$B$3:$H$247,$B127,4),"")</f>
        <v/>
      </c>
      <c r="AV127" s="68" t="str" cm="1">
        <f t="array" ref="AV127">IF($AP127=1,INDEX('COLREGS Decomposition'!$B$3:$H$2487,$B127,5),"")</f>
        <v/>
      </c>
      <c r="AW127" s="68" t="str" cm="1">
        <f t="array" ref="AW127">IF($AP127=1,INDEX('COLREGS Decomposition'!$B$3:$H$247,$B127,6),"")</f>
        <v/>
      </c>
      <c r="AX127" s="68" t="str" cm="1">
        <f t="array" ref="AX127">IF($AP127=1,IF(INDEX('COLREGS Decomposition'!$B$3:$H$247,$B127,7)=0,"",INDEX('COLREGS Decomposition'!$B$3:$H$247,$B127,7)),"")</f>
        <v/>
      </c>
    </row>
    <row r="128" spans="2:50" x14ac:dyDescent="0.25">
      <c r="B128" s="49">
        <v>118</v>
      </c>
      <c r="C128" s="27"/>
      <c r="D128" s="49" t="str">
        <v>-</v>
      </c>
      <c r="E128" s="49">
        <f t="shared" si="18"/>
        <v>1</v>
      </c>
      <c r="F128" s="49">
        <f t="shared" si="20"/>
        <v>0</v>
      </c>
      <c r="G128" s="27"/>
      <c r="H128" s="27"/>
      <c r="I128" s="27"/>
      <c r="J128" s="27"/>
      <c r="K128" s="27"/>
      <c r="L128" s="27"/>
      <c r="N128" s="49" t="str">
        <v>-</v>
      </c>
      <c r="O128" s="49">
        <f t="shared" si="19"/>
        <v>1</v>
      </c>
      <c r="P128" s="49">
        <f>IF(AND(O128=$N$7,N128='Scenario Definition'!$H$11),1,0)</f>
        <v>0</v>
      </c>
      <c r="Q128" s="27"/>
      <c r="R128" s="27"/>
      <c r="S128" s="27"/>
      <c r="U128" s="49" t="str">
        <v>-</v>
      </c>
      <c r="V128" s="49">
        <f t="shared" si="21"/>
        <v>1</v>
      </c>
      <c r="W128" s="49">
        <f t="shared" si="22"/>
        <v>0</v>
      </c>
      <c r="Y128" s="49" t="str">
        <v>-</v>
      </c>
      <c r="Z128" s="49">
        <f t="shared" si="23"/>
        <v>1</v>
      </c>
      <c r="AA128" s="49">
        <f t="shared" si="24"/>
        <v>0</v>
      </c>
      <c r="AB128" s="28"/>
      <c r="AC128" s="49" t="str">
        <v>-</v>
      </c>
      <c r="AD128" s="49">
        <f t="shared" si="25"/>
        <v>1</v>
      </c>
      <c r="AE128" s="49">
        <f t="shared" si="26"/>
        <v>0</v>
      </c>
      <c r="AG128" s="49" t="str">
        <v>Towing or pushing</v>
      </c>
      <c r="AH128" s="49">
        <f t="shared" si="27"/>
        <v>0</v>
      </c>
      <c r="AI128" s="49">
        <f t="shared" si="28"/>
        <v>0</v>
      </c>
      <c r="AJ128" s="27"/>
      <c r="AK128" s="27"/>
      <c r="AL128" s="27"/>
      <c r="AM128" s="27"/>
      <c r="AO128" s="68">
        <f t="shared" si="29"/>
        <v>0</v>
      </c>
      <c r="AP128" s="68">
        <f t="shared" si="30"/>
        <v>0</v>
      </c>
      <c r="AQ128" s="68">
        <f t="shared" si="31"/>
        <v>0</v>
      </c>
      <c r="AR128" s="68" t="str" cm="1">
        <f t="array" ref="AR128">IF($AP128=1,INDEX('COLREGS Decomposition'!$B$3:$H$247,$B128,1),"")</f>
        <v/>
      </c>
      <c r="AS128" s="68" t="str" cm="1">
        <f t="array" ref="AS128">IF($AP128=1,INDEX('COLREGS Decomposition'!$B$3:$H$247,$B128,2),"")</f>
        <v/>
      </c>
      <c r="AT128" s="68" t="str" cm="1">
        <f t="array" ref="AT128">IF($AP128=1,INDEX('COLREGS Decomposition'!$B$3:$H$247,$B128,3),"")</f>
        <v/>
      </c>
      <c r="AU128" s="68" t="str" cm="1">
        <f t="array" ref="AU128">IF($AP128=1,INDEX('COLREGS Decomposition'!$B$3:$H$247,$B128,4),"")</f>
        <v/>
      </c>
      <c r="AV128" s="68" t="str" cm="1">
        <f t="array" ref="AV128">IF($AP128=1,INDEX('COLREGS Decomposition'!$B$3:$H$2487,$B128,5),"")</f>
        <v/>
      </c>
      <c r="AW128" s="68" t="str" cm="1">
        <f t="array" ref="AW128">IF($AP128=1,INDEX('COLREGS Decomposition'!$B$3:$H$247,$B128,6),"")</f>
        <v/>
      </c>
      <c r="AX128" s="68" t="str" cm="1">
        <f t="array" ref="AX128">IF($AP128=1,IF(INDEX('COLREGS Decomposition'!$B$3:$H$247,$B128,7)=0,"",INDEX('COLREGS Decomposition'!$B$3:$H$247,$B128,7)),"")</f>
        <v/>
      </c>
    </row>
    <row r="129" spans="2:50" x14ac:dyDescent="0.25">
      <c r="B129" s="49">
        <v>119</v>
      </c>
      <c r="C129" s="27"/>
      <c r="D129" s="49" t="str">
        <v>-</v>
      </c>
      <c r="E129" s="49">
        <f t="shared" si="18"/>
        <v>1</v>
      </c>
      <c r="F129" s="49">
        <f t="shared" si="20"/>
        <v>0</v>
      </c>
      <c r="G129" s="27"/>
      <c r="H129" s="27"/>
      <c r="I129" s="27"/>
      <c r="J129" s="27"/>
      <c r="K129" s="27"/>
      <c r="L129" s="27"/>
      <c r="N129" s="49" t="str">
        <v>Power-driven</v>
      </c>
      <c r="O129" s="49">
        <f t="shared" si="19"/>
        <v>1</v>
      </c>
      <c r="P129" s="49">
        <f>IF(AND(O129=$N$7,N129='Scenario Definition'!$H$11),1,0)</f>
        <v>1</v>
      </c>
      <c r="Q129" s="27"/>
      <c r="R129" s="27"/>
      <c r="S129" s="27"/>
      <c r="U129" s="49" t="str">
        <v>-</v>
      </c>
      <c r="V129" s="49">
        <f t="shared" si="21"/>
        <v>1</v>
      </c>
      <c r="W129" s="49">
        <f t="shared" si="22"/>
        <v>0</v>
      </c>
      <c r="Y129" s="49" t="str">
        <v>-</v>
      </c>
      <c r="Z129" s="49">
        <f t="shared" si="23"/>
        <v>1</v>
      </c>
      <c r="AA129" s="49">
        <f t="shared" si="24"/>
        <v>0</v>
      </c>
      <c r="AB129" s="28"/>
      <c r="AC129" s="49" t="str">
        <v>-</v>
      </c>
      <c r="AD129" s="49">
        <f t="shared" si="25"/>
        <v>1</v>
      </c>
      <c r="AE129" s="49">
        <f t="shared" si="26"/>
        <v>0</v>
      </c>
      <c r="AG129" s="49" t="str">
        <v>-</v>
      </c>
      <c r="AH129" s="49">
        <f t="shared" si="27"/>
        <v>1</v>
      </c>
      <c r="AI129" s="49">
        <f t="shared" si="28"/>
        <v>0</v>
      </c>
      <c r="AJ129" s="27"/>
      <c r="AK129" s="27"/>
      <c r="AL129" s="27"/>
      <c r="AM129" s="27"/>
      <c r="AO129" s="68">
        <f t="shared" si="29"/>
        <v>2</v>
      </c>
      <c r="AP129" s="68">
        <f t="shared" si="30"/>
        <v>1</v>
      </c>
      <c r="AQ129" s="68">
        <f t="shared" si="31"/>
        <v>1</v>
      </c>
      <c r="AR129" s="68" t="str" cm="1">
        <f t="array" ref="AR129">IF($AP129=1,INDEX('COLREGS Decomposition'!$B$3:$H$247,$B129,1),"")</f>
        <v>PART C - LIGHTS AND SHAPES</v>
      </c>
      <c r="AS129" s="68" t="str" cm="1">
        <f t="array" ref="AS129">IF($AP129=1,INDEX('COLREGS Decomposition'!$B$3:$H$247,$B129,2),"")</f>
        <v>-</v>
      </c>
      <c r="AT129" s="68" t="str" cm="1">
        <f t="array" ref="AT129">IF($AP129=1,INDEX('COLREGS Decomposition'!$B$3:$H$247,$B129,3),"")</f>
        <v>Rule 23 - Power-driven vessels underway</v>
      </c>
      <c r="AU129" s="68" t="str" cm="1">
        <f t="array" ref="AU129">IF($AP129=1,INDEX('COLREGS Decomposition'!$B$3:$H$247,$B129,4),"")</f>
        <v>a</v>
      </c>
      <c r="AV129" s="68" t="str" cm="1">
        <f t="array" ref="AV129">IF($AP129=1,INDEX('COLREGS Decomposition'!$B$3:$H$2487,$B129,5),"")</f>
        <v>-</v>
      </c>
      <c r="AW129" s="68" t="str" cm="1">
        <f t="array" ref="AW129">IF($AP129=1,INDEX('COLREGS Decomposition'!$B$3:$H$247,$B129,6),"")</f>
        <v>A power-driven vessel underway shall exhibit:</v>
      </c>
      <c r="AX129" s="68" t="str" cm="1">
        <f t="array" ref="AX129">IF($AP129=1,IF(INDEX('COLREGS Decomposition'!$B$3:$H$247,$B129,7)=0,"",INDEX('COLREGS Decomposition'!$B$3:$H$247,$B129,7)),"")</f>
        <v>i) a masthead light forward;
ii) a second masthead light abaft of and higher than the forward one; except that a vessel of less than 50 metres in length shall not be obliged to exhibit such light but may do so;
iii) sidelights;
iv) a sternlight.</v>
      </c>
    </row>
    <row r="130" spans="2:50" x14ac:dyDescent="0.25">
      <c r="B130" s="49">
        <v>120</v>
      </c>
      <c r="C130" s="27"/>
      <c r="D130" s="49" t="str">
        <v>-</v>
      </c>
      <c r="E130" s="49">
        <f t="shared" si="18"/>
        <v>1</v>
      </c>
      <c r="F130" s="49">
        <f t="shared" si="20"/>
        <v>0</v>
      </c>
      <c r="G130" s="27"/>
      <c r="H130" s="27"/>
      <c r="I130" s="27"/>
      <c r="J130" s="27"/>
      <c r="K130" s="27"/>
      <c r="L130" s="27"/>
      <c r="N130" s="49" t="str">
        <v>Air-cushion</v>
      </c>
      <c r="O130" s="49">
        <f t="shared" si="19"/>
        <v>0</v>
      </c>
      <c r="P130" s="49">
        <f>IF(AND(O130=$N$7,N130='Scenario Definition'!$H$11),1,0)</f>
        <v>0</v>
      </c>
      <c r="Q130" s="27"/>
      <c r="R130" s="27"/>
      <c r="S130" s="27"/>
      <c r="U130" s="49" t="str">
        <v>-</v>
      </c>
      <c r="V130" s="49">
        <f t="shared" si="21"/>
        <v>1</v>
      </c>
      <c r="W130" s="49">
        <f t="shared" si="22"/>
        <v>0</v>
      </c>
      <c r="Y130" s="49" t="str">
        <v>-</v>
      </c>
      <c r="Z130" s="49">
        <f t="shared" si="23"/>
        <v>1</v>
      </c>
      <c r="AA130" s="49">
        <f t="shared" si="24"/>
        <v>0</v>
      </c>
      <c r="AB130" s="28"/>
      <c r="AC130" s="49" t="str">
        <v>-</v>
      </c>
      <c r="AD130" s="49">
        <f t="shared" si="25"/>
        <v>1</v>
      </c>
      <c r="AE130" s="49">
        <f t="shared" si="26"/>
        <v>0</v>
      </c>
      <c r="AG130" s="49" t="str">
        <v>-</v>
      </c>
      <c r="AH130" s="49">
        <f t="shared" si="27"/>
        <v>1</v>
      </c>
      <c r="AI130" s="49">
        <f t="shared" si="28"/>
        <v>0</v>
      </c>
      <c r="AJ130" s="27"/>
      <c r="AK130" s="27"/>
      <c r="AL130" s="27"/>
      <c r="AM130" s="27"/>
      <c r="AO130" s="68">
        <f t="shared" si="29"/>
        <v>0</v>
      </c>
      <c r="AP130" s="68">
        <f t="shared" si="30"/>
        <v>0</v>
      </c>
      <c r="AQ130" s="68">
        <f t="shared" si="31"/>
        <v>0</v>
      </c>
      <c r="AR130" s="68" t="str" cm="1">
        <f t="array" ref="AR130">IF($AP130=1,INDEX('COLREGS Decomposition'!$B$3:$H$247,$B130,1),"")</f>
        <v/>
      </c>
      <c r="AS130" s="68" t="str" cm="1">
        <f t="array" ref="AS130">IF($AP130=1,INDEX('COLREGS Decomposition'!$B$3:$H$247,$B130,2),"")</f>
        <v/>
      </c>
      <c r="AT130" s="68" t="str" cm="1">
        <f t="array" ref="AT130">IF($AP130=1,INDEX('COLREGS Decomposition'!$B$3:$H$247,$B130,3),"")</f>
        <v/>
      </c>
      <c r="AU130" s="68" t="str" cm="1">
        <f t="array" ref="AU130">IF($AP130=1,INDEX('COLREGS Decomposition'!$B$3:$H$247,$B130,4),"")</f>
        <v/>
      </c>
      <c r="AV130" s="68" t="str" cm="1">
        <f t="array" ref="AV130">IF($AP130=1,INDEX('COLREGS Decomposition'!$B$3:$H$2487,$B130,5),"")</f>
        <v/>
      </c>
      <c r="AW130" s="68" t="str" cm="1">
        <f t="array" ref="AW130">IF($AP130=1,INDEX('COLREGS Decomposition'!$B$3:$H$247,$B130,6),"")</f>
        <v/>
      </c>
      <c r="AX130" s="68" t="str" cm="1">
        <f t="array" ref="AX130">IF($AP130=1,IF(INDEX('COLREGS Decomposition'!$B$3:$H$247,$B130,7)=0,"",INDEX('COLREGS Decomposition'!$B$3:$H$247,$B130,7)),"")</f>
        <v/>
      </c>
    </row>
    <row r="131" spans="2:50" x14ac:dyDescent="0.25">
      <c r="B131" s="49">
        <v>121</v>
      </c>
      <c r="C131" s="27"/>
      <c r="D131" s="49" t="str">
        <v>-</v>
      </c>
      <c r="E131" s="49">
        <f t="shared" si="18"/>
        <v>1</v>
      </c>
      <c r="F131" s="49">
        <f t="shared" si="20"/>
        <v>0</v>
      </c>
      <c r="G131" s="27"/>
      <c r="H131" s="27"/>
      <c r="I131" s="27"/>
      <c r="J131" s="27"/>
      <c r="K131" s="27"/>
      <c r="L131" s="27"/>
      <c r="N131" s="49" t="str">
        <v>WIG</v>
      </c>
      <c r="O131" s="49">
        <f t="shared" si="19"/>
        <v>0</v>
      </c>
      <c r="P131" s="49">
        <f>IF(AND(O131=$N$7,N131='Scenario Definition'!$H$11),1,0)</f>
        <v>0</v>
      </c>
      <c r="Q131" s="27"/>
      <c r="R131" s="27"/>
      <c r="S131" s="27"/>
      <c r="U131" s="49" t="str">
        <v>-</v>
      </c>
      <c r="V131" s="49">
        <f t="shared" si="21"/>
        <v>1</v>
      </c>
      <c r="W131" s="49">
        <f t="shared" si="22"/>
        <v>0</v>
      </c>
      <c r="Y131" s="49" t="str">
        <v>-</v>
      </c>
      <c r="Z131" s="49">
        <f t="shared" si="23"/>
        <v>1</v>
      </c>
      <c r="AA131" s="49">
        <f t="shared" si="24"/>
        <v>0</v>
      </c>
      <c r="AB131" s="28"/>
      <c r="AC131" s="49" t="str">
        <v>-</v>
      </c>
      <c r="AD131" s="49">
        <f t="shared" si="25"/>
        <v>1</v>
      </c>
      <c r="AE131" s="49">
        <f t="shared" si="26"/>
        <v>0</v>
      </c>
      <c r="AG131" s="49" t="str">
        <v>-</v>
      </c>
      <c r="AH131" s="49">
        <f t="shared" si="27"/>
        <v>1</v>
      </c>
      <c r="AI131" s="49">
        <f t="shared" si="28"/>
        <v>0</v>
      </c>
      <c r="AJ131" s="27"/>
      <c r="AK131" s="27"/>
      <c r="AL131" s="27"/>
      <c r="AM131" s="27"/>
      <c r="AO131" s="68">
        <f t="shared" si="29"/>
        <v>0</v>
      </c>
      <c r="AP131" s="68">
        <f t="shared" si="30"/>
        <v>0</v>
      </c>
      <c r="AQ131" s="68">
        <f t="shared" si="31"/>
        <v>0</v>
      </c>
      <c r="AR131" s="68" t="str" cm="1">
        <f t="array" ref="AR131">IF($AP131=1,INDEX('COLREGS Decomposition'!$B$3:$H$247,$B131,1),"")</f>
        <v/>
      </c>
      <c r="AS131" s="68" t="str" cm="1">
        <f t="array" ref="AS131">IF($AP131=1,INDEX('COLREGS Decomposition'!$B$3:$H$247,$B131,2),"")</f>
        <v/>
      </c>
      <c r="AT131" s="68" t="str" cm="1">
        <f t="array" ref="AT131">IF($AP131=1,INDEX('COLREGS Decomposition'!$B$3:$H$247,$B131,3),"")</f>
        <v/>
      </c>
      <c r="AU131" s="68" t="str" cm="1">
        <f t="array" ref="AU131">IF($AP131=1,INDEX('COLREGS Decomposition'!$B$3:$H$247,$B131,4),"")</f>
        <v/>
      </c>
      <c r="AV131" s="68" t="str" cm="1">
        <f t="array" ref="AV131">IF($AP131=1,INDEX('COLREGS Decomposition'!$B$3:$H$2487,$B131,5),"")</f>
        <v/>
      </c>
      <c r="AW131" s="68" t="str" cm="1">
        <f t="array" ref="AW131">IF($AP131=1,INDEX('COLREGS Decomposition'!$B$3:$H$247,$B131,6),"")</f>
        <v/>
      </c>
      <c r="AX131" s="68" t="str" cm="1">
        <f t="array" ref="AX131">IF($AP131=1,IF(INDEX('COLREGS Decomposition'!$B$3:$H$247,$B131,7)=0,"",INDEX('COLREGS Decomposition'!$B$3:$H$247,$B131,7)),"")</f>
        <v/>
      </c>
    </row>
    <row r="132" spans="2:50" x14ac:dyDescent="0.25">
      <c r="B132" s="49">
        <v>122</v>
      </c>
      <c r="C132" s="27"/>
      <c r="D132" s="49" t="str">
        <v>L &lt; 12</v>
      </c>
      <c r="E132" s="49">
        <f t="shared" si="18"/>
        <v>1</v>
      </c>
      <c r="F132" s="49">
        <f t="shared" si="20"/>
        <v>1</v>
      </c>
      <c r="G132" s="27"/>
      <c r="H132" s="27"/>
      <c r="I132" s="27"/>
      <c r="J132" s="27"/>
      <c r="K132" s="27"/>
      <c r="L132" s="27"/>
      <c r="N132" s="49" t="str">
        <v>Power-driven</v>
      </c>
      <c r="O132" s="49">
        <f t="shared" si="19"/>
        <v>1</v>
      </c>
      <c r="P132" s="49">
        <f>IF(AND(O132=$N$7,N132='Scenario Definition'!$H$11),1,0)</f>
        <v>1</v>
      </c>
      <c r="Q132" s="27"/>
      <c r="R132" s="27"/>
      <c r="S132" s="27"/>
      <c r="U132" s="49" t="str">
        <v>-</v>
      </c>
      <c r="V132" s="49">
        <f t="shared" si="21"/>
        <v>1</v>
      </c>
      <c r="W132" s="49">
        <f t="shared" si="22"/>
        <v>0</v>
      </c>
      <c r="Y132" s="49" t="str">
        <v>-</v>
      </c>
      <c r="Z132" s="49">
        <f t="shared" si="23"/>
        <v>1</v>
      </c>
      <c r="AA132" s="49">
        <f t="shared" si="24"/>
        <v>0</v>
      </c>
      <c r="AB132" s="28"/>
      <c r="AC132" s="49" t="str">
        <v>-</v>
      </c>
      <c r="AD132" s="49">
        <f t="shared" si="25"/>
        <v>1</v>
      </c>
      <c r="AE132" s="49">
        <f t="shared" si="26"/>
        <v>0</v>
      </c>
      <c r="AG132" s="49" t="str">
        <v>-</v>
      </c>
      <c r="AH132" s="49">
        <f t="shared" si="27"/>
        <v>1</v>
      </c>
      <c r="AI132" s="49">
        <f t="shared" si="28"/>
        <v>0</v>
      </c>
      <c r="AJ132" s="27"/>
      <c r="AK132" s="27"/>
      <c r="AL132" s="27"/>
      <c r="AM132" s="27"/>
      <c r="AO132" s="68">
        <f t="shared" si="29"/>
        <v>2</v>
      </c>
      <c r="AP132" s="68">
        <f t="shared" si="30"/>
        <v>1</v>
      </c>
      <c r="AQ132" s="68">
        <f t="shared" si="31"/>
        <v>1</v>
      </c>
      <c r="AR132" s="68" t="str" cm="1">
        <f t="array" ref="AR132">IF($AP132=1,INDEX('COLREGS Decomposition'!$B$3:$H$247,$B132,1),"")</f>
        <v>PART C - LIGHTS AND SHAPES</v>
      </c>
      <c r="AS132" s="68" t="str" cm="1">
        <f t="array" ref="AS132">IF($AP132=1,INDEX('COLREGS Decomposition'!$B$3:$H$247,$B132,2),"")</f>
        <v>-</v>
      </c>
      <c r="AT132" s="68" t="str" cm="1">
        <f t="array" ref="AT132">IF($AP132=1,INDEX('COLREGS Decomposition'!$B$3:$H$247,$B132,3),"")</f>
        <v>Rule 23 - Power-driven vessels underway</v>
      </c>
      <c r="AU132" s="68" t="str" cm="1">
        <f t="array" ref="AU132">IF($AP132=1,INDEX('COLREGS Decomposition'!$B$3:$H$247,$B132,4),"")</f>
        <v>d</v>
      </c>
      <c r="AV132" s="68" t="str" cm="1">
        <f t="array" ref="AV132">IF($AP132=1,INDEX('COLREGS Decomposition'!$B$3:$H$2487,$B132,5),"")</f>
        <v>i</v>
      </c>
      <c r="AW132" s="68" t="str" cm="1">
        <f t="array" ref="AW132">IF($AP132=1,INDEX('COLREGS Decomposition'!$B$3:$H$247,$B132,6),"")</f>
        <v>A power-driven vessel of less than 12 metres in length may in lieu of the lights prescribed in paragraph (a) of this Rule exhibit an all-round white light and sidelights;</v>
      </c>
      <c r="AX132" s="68" t="str" cm="1">
        <f t="array" ref="AX132">IF($AP132=1,IF(INDEX('COLREGS Decomposition'!$B$3:$H$247,$B132,7)=0,"",INDEX('COLREGS Decomposition'!$B$3:$H$247,$B132,7)),"")</f>
        <v/>
      </c>
    </row>
    <row r="133" spans="2:50" x14ac:dyDescent="0.25">
      <c r="B133" s="49">
        <v>123</v>
      </c>
      <c r="C133" s="27"/>
      <c r="D133" s="49" t="str">
        <v>L &lt; 7</v>
      </c>
      <c r="E133" s="49">
        <f t="shared" si="18"/>
        <v>0</v>
      </c>
      <c r="F133" s="49">
        <f t="shared" si="20"/>
        <v>0</v>
      </c>
      <c r="G133" s="27"/>
      <c r="H133" s="27"/>
      <c r="I133" s="27"/>
      <c r="J133" s="27"/>
      <c r="K133" s="27"/>
      <c r="L133" s="27"/>
      <c r="N133" s="49" t="str">
        <v>Power-driven</v>
      </c>
      <c r="O133" s="49">
        <f t="shared" si="19"/>
        <v>1</v>
      </c>
      <c r="P133" s="49">
        <f>IF(AND(O133=$N$7,N133='Scenario Definition'!$H$11),1,0)</f>
        <v>1</v>
      </c>
      <c r="Q133" s="27"/>
      <c r="R133" s="27"/>
      <c r="S133" s="27"/>
      <c r="U133" s="49" t="str">
        <v>-</v>
      </c>
      <c r="V133" s="49">
        <f t="shared" si="21"/>
        <v>1</v>
      </c>
      <c r="W133" s="49">
        <f t="shared" si="22"/>
        <v>0</v>
      </c>
      <c r="Y133" s="49" t="str">
        <v>-</v>
      </c>
      <c r="Z133" s="49">
        <f t="shared" si="23"/>
        <v>1</v>
      </c>
      <c r="AA133" s="49">
        <f t="shared" si="24"/>
        <v>0</v>
      </c>
      <c r="AB133" s="28"/>
      <c r="AC133" s="49" t="str">
        <v>-</v>
      </c>
      <c r="AD133" s="49">
        <f t="shared" si="25"/>
        <v>1</v>
      </c>
      <c r="AE133" s="49">
        <f t="shared" si="26"/>
        <v>0</v>
      </c>
      <c r="AG133" s="49" t="str">
        <v>-</v>
      </c>
      <c r="AH133" s="49">
        <f t="shared" si="27"/>
        <v>1</v>
      </c>
      <c r="AI133" s="49">
        <f t="shared" si="28"/>
        <v>0</v>
      </c>
      <c r="AJ133" s="27"/>
      <c r="AK133" s="27"/>
      <c r="AL133" s="27"/>
      <c r="AM133" s="27"/>
      <c r="AO133" s="68">
        <f t="shared" si="29"/>
        <v>0</v>
      </c>
      <c r="AP133" s="68">
        <f t="shared" si="30"/>
        <v>0</v>
      </c>
      <c r="AQ133" s="68">
        <f t="shared" si="31"/>
        <v>0</v>
      </c>
      <c r="AR133" s="68" t="str" cm="1">
        <f t="array" ref="AR133">IF($AP133=1,INDEX('COLREGS Decomposition'!$B$3:$H$247,$B133,1),"")</f>
        <v/>
      </c>
      <c r="AS133" s="68" t="str" cm="1">
        <f t="array" ref="AS133">IF($AP133=1,INDEX('COLREGS Decomposition'!$B$3:$H$247,$B133,2),"")</f>
        <v/>
      </c>
      <c r="AT133" s="68" t="str" cm="1">
        <f t="array" ref="AT133">IF($AP133=1,INDEX('COLREGS Decomposition'!$B$3:$H$247,$B133,3),"")</f>
        <v/>
      </c>
      <c r="AU133" s="68" t="str" cm="1">
        <f t="array" ref="AU133">IF($AP133=1,INDEX('COLREGS Decomposition'!$B$3:$H$247,$B133,4),"")</f>
        <v/>
      </c>
      <c r="AV133" s="68" t="str" cm="1">
        <f t="array" ref="AV133">IF($AP133=1,INDEX('COLREGS Decomposition'!$B$3:$H$2487,$B133,5),"")</f>
        <v/>
      </c>
      <c r="AW133" s="68" t="str" cm="1">
        <f t="array" ref="AW133">IF($AP133=1,INDEX('COLREGS Decomposition'!$B$3:$H$247,$B133,6),"")</f>
        <v/>
      </c>
      <c r="AX133" s="68" t="str" cm="1">
        <f t="array" ref="AX133">IF($AP133=1,IF(INDEX('COLREGS Decomposition'!$B$3:$H$247,$B133,7)=0,"",INDEX('COLREGS Decomposition'!$B$3:$H$247,$B133,7)),"")</f>
        <v/>
      </c>
    </row>
    <row r="134" spans="2:50" x14ac:dyDescent="0.25">
      <c r="B134" s="49">
        <v>124</v>
      </c>
      <c r="C134" s="27"/>
      <c r="D134" s="49" t="str">
        <v>L &lt; 12</v>
      </c>
      <c r="E134" s="49">
        <f t="shared" si="18"/>
        <v>1</v>
      </c>
      <c r="F134" s="49">
        <f t="shared" si="20"/>
        <v>1</v>
      </c>
      <c r="G134" s="27"/>
      <c r="H134" s="27"/>
      <c r="I134" s="27"/>
      <c r="J134" s="27"/>
      <c r="K134" s="27"/>
      <c r="L134" s="27"/>
      <c r="N134" s="49" t="str">
        <v>Power-driven</v>
      </c>
      <c r="O134" s="49">
        <f t="shared" si="19"/>
        <v>1</v>
      </c>
      <c r="P134" s="49">
        <f>IF(AND(O134=$N$7,N134='Scenario Definition'!$H$11),1,0)</f>
        <v>1</v>
      </c>
      <c r="Q134" s="27"/>
      <c r="R134" s="27"/>
      <c r="S134" s="27"/>
      <c r="U134" s="49" t="str">
        <v>-</v>
      </c>
      <c r="V134" s="49">
        <f t="shared" si="21"/>
        <v>1</v>
      </c>
      <c r="W134" s="49">
        <f t="shared" si="22"/>
        <v>0</v>
      </c>
      <c r="Y134" s="49" t="str">
        <v>-</v>
      </c>
      <c r="Z134" s="49">
        <f t="shared" si="23"/>
        <v>1</v>
      </c>
      <c r="AA134" s="49">
        <f t="shared" si="24"/>
        <v>0</v>
      </c>
      <c r="AB134" s="28"/>
      <c r="AC134" s="49" t="str">
        <v>-</v>
      </c>
      <c r="AD134" s="49">
        <f t="shared" si="25"/>
        <v>1</v>
      </c>
      <c r="AE134" s="49">
        <f t="shared" si="26"/>
        <v>0</v>
      </c>
      <c r="AG134" s="49" t="str">
        <v>-</v>
      </c>
      <c r="AH134" s="49">
        <f t="shared" si="27"/>
        <v>1</v>
      </c>
      <c r="AI134" s="49">
        <f t="shared" si="28"/>
        <v>0</v>
      </c>
      <c r="AJ134" s="27"/>
      <c r="AK134" s="27"/>
      <c r="AL134" s="27"/>
      <c r="AM134" s="27"/>
      <c r="AO134" s="68">
        <f t="shared" si="29"/>
        <v>2</v>
      </c>
      <c r="AP134" s="68">
        <f t="shared" si="30"/>
        <v>1</v>
      </c>
      <c r="AQ134" s="68">
        <f t="shared" si="31"/>
        <v>1</v>
      </c>
      <c r="AR134" s="68" t="str" cm="1">
        <f t="array" ref="AR134">IF($AP134=1,INDEX('COLREGS Decomposition'!$B$3:$H$247,$B134,1),"")</f>
        <v>PART C - LIGHTS AND SHAPES</v>
      </c>
      <c r="AS134" s="68" t="str" cm="1">
        <f t="array" ref="AS134">IF($AP134=1,INDEX('COLREGS Decomposition'!$B$3:$H$247,$B134,2),"")</f>
        <v>-</v>
      </c>
      <c r="AT134" s="68" t="str" cm="1">
        <f t="array" ref="AT134">IF($AP134=1,INDEX('COLREGS Decomposition'!$B$3:$H$247,$B134,3),"")</f>
        <v>Rule 23 - Power-driven vessels underway</v>
      </c>
      <c r="AU134" s="68" t="str" cm="1">
        <f t="array" ref="AU134">IF($AP134=1,INDEX('COLREGS Decomposition'!$B$3:$H$247,$B134,4),"")</f>
        <v>d</v>
      </c>
      <c r="AV134" s="68" t="str" cm="1">
        <f t="array" ref="AV134">IF($AP134=1,INDEX('COLREGS Decomposition'!$B$3:$H$2487,$B134,5),"")</f>
        <v>iii</v>
      </c>
      <c r="AW134" s="68" t="str" cm="1">
        <f t="array" ref="AW134">IF($AP134=1,INDEX('COLREGS Decomposition'!$B$3:$H$247,$B134,6),"")</f>
        <v>the masthead light or all-round white light on a power-driven vessel of less than 12 metres in length may be displaced from the fore and aft centre line of the vessel if centreline fitting is not practicable, provided that the sidelights are combined in one lantern which shall be carried on the fore and aft centre line of the vessel or located as nearly as practicable in the same fore and aft line as the masthead light or the all-round white light.</v>
      </c>
      <c r="AX134" s="68" t="str" cm="1">
        <f t="array" ref="AX134">IF($AP134=1,IF(INDEX('COLREGS Decomposition'!$B$3:$H$247,$B134,7)=0,"",INDEX('COLREGS Decomposition'!$B$3:$H$247,$B134,7)),"")</f>
        <v/>
      </c>
    </row>
    <row r="135" spans="2:50" x14ac:dyDescent="0.25">
      <c r="B135" s="49">
        <v>125</v>
      </c>
      <c r="C135" s="27"/>
      <c r="D135" s="49" t="str">
        <v>-</v>
      </c>
      <c r="E135" s="49">
        <f t="shared" si="18"/>
        <v>1</v>
      </c>
      <c r="F135" s="49">
        <f t="shared" si="20"/>
        <v>0</v>
      </c>
      <c r="G135" s="27"/>
      <c r="H135" s="27"/>
      <c r="I135" s="27"/>
      <c r="J135" s="27"/>
      <c r="K135" s="27"/>
      <c r="L135" s="27"/>
      <c r="N135" s="49" t="str">
        <v>Power-driven</v>
      </c>
      <c r="O135" s="49">
        <f t="shared" si="19"/>
        <v>1</v>
      </c>
      <c r="P135" s="49">
        <f>IF(AND(O135=$N$7,N135='Scenario Definition'!$H$11),1,0)</f>
        <v>1</v>
      </c>
      <c r="Q135" s="27"/>
      <c r="R135" s="27"/>
      <c r="S135" s="27"/>
      <c r="U135" s="49" t="str">
        <v>-</v>
      </c>
      <c r="V135" s="49">
        <f t="shared" si="21"/>
        <v>1</v>
      </c>
      <c r="W135" s="49">
        <f t="shared" si="22"/>
        <v>0</v>
      </c>
      <c r="Y135" s="49" t="str">
        <v>-</v>
      </c>
      <c r="Z135" s="49">
        <f t="shared" si="23"/>
        <v>1</v>
      </c>
      <c r="AA135" s="49">
        <f t="shared" si="24"/>
        <v>0</v>
      </c>
      <c r="AB135" s="28"/>
      <c r="AC135" s="49" t="str">
        <v>-</v>
      </c>
      <c r="AD135" s="49">
        <f t="shared" si="25"/>
        <v>1</v>
      </c>
      <c r="AE135" s="49">
        <f t="shared" si="26"/>
        <v>0</v>
      </c>
      <c r="AG135" s="49" t="str">
        <v>Towing or pushing</v>
      </c>
      <c r="AH135" s="49">
        <f t="shared" si="27"/>
        <v>0</v>
      </c>
      <c r="AI135" s="49">
        <f t="shared" si="28"/>
        <v>0</v>
      </c>
      <c r="AJ135" s="27"/>
      <c r="AK135" s="27"/>
      <c r="AL135" s="27"/>
      <c r="AM135" s="27"/>
      <c r="AO135" s="68">
        <f t="shared" si="29"/>
        <v>0</v>
      </c>
      <c r="AP135" s="68">
        <f t="shared" si="30"/>
        <v>0</v>
      </c>
      <c r="AQ135" s="68">
        <f t="shared" si="31"/>
        <v>0</v>
      </c>
      <c r="AR135" s="68" t="str" cm="1">
        <f t="array" ref="AR135">IF($AP135=1,INDEX('COLREGS Decomposition'!$B$3:$H$247,$B135,1),"")</f>
        <v/>
      </c>
      <c r="AS135" s="68" t="str" cm="1">
        <f t="array" ref="AS135">IF($AP135=1,INDEX('COLREGS Decomposition'!$B$3:$H$247,$B135,2),"")</f>
        <v/>
      </c>
      <c r="AT135" s="68" t="str" cm="1">
        <f t="array" ref="AT135">IF($AP135=1,INDEX('COLREGS Decomposition'!$B$3:$H$247,$B135,3),"")</f>
        <v/>
      </c>
      <c r="AU135" s="68" t="str" cm="1">
        <f t="array" ref="AU135">IF($AP135=1,INDEX('COLREGS Decomposition'!$B$3:$H$247,$B135,4),"")</f>
        <v/>
      </c>
      <c r="AV135" s="68" t="str" cm="1">
        <f t="array" ref="AV135">IF($AP135=1,INDEX('COLREGS Decomposition'!$B$3:$H$2487,$B135,5),"")</f>
        <v/>
      </c>
      <c r="AW135" s="68" t="str" cm="1">
        <f t="array" ref="AW135">IF($AP135=1,INDEX('COLREGS Decomposition'!$B$3:$H$247,$B135,6),"")</f>
        <v/>
      </c>
      <c r="AX135" s="68" t="str" cm="1">
        <f t="array" ref="AX135">IF($AP135=1,IF(INDEX('COLREGS Decomposition'!$B$3:$H$247,$B135,7)=0,"",INDEX('COLREGS Decomposition'!$B$3:$H$247,$B135,7)),"")</f>
        <v/>
      </c>
    </row>
    <row r="136" spans="2:50" x14ac:dyDescent="0.25">
      <c r="B136" s="49">
        <v>126</v>
      </c>
      <c r="C136" s="27"/>
      <c r="D136" s="49" t="str">
        <v>-</v>
      </c>
      <c r="E136" s="49">
        <f t="shared" si="18"/>
        <v>1</v>
      </c>
      <c r="F136" s="49">
        <f t="shared" si="20"/>
        <v>0</v>
      </c>
      <c r="G136" s="27"/>
      <c r="H136" s="27"/>
      <c r="I136" s="27"/>
      <c r="J136" s="27"/>
      <c r="K136" s="27"/>
      <c r="L136" s="27"/>
      <c r="N136" s="49" t="str">
        <v>Power-driven</v>
      </c>
      <c r="O136" s="49">
        <f t="shared" si="19"/>
        <v>1</v>
      </c>
      <c r="P136" s="49">
        <f>IF(AND(O136=$N$7,N136='Scenario Definition'!$H$11),1,0)</f>
        <v>1</v>
      </c>
      <c r="Q136" s="27"/>
      <c r="R136" s="27"/>
      <c r="S136" s="27"/>
      <c r="U136" s="49" t="str">
        <v>-</v>
      </c>
      <c r="V136" s="49">
        <f t="shared" si="21"/>
        <v>1</v>
      </c>
      <c r="W136" s="49">
        <f t="shared" si="22"/>
        <v>0</v>
      </c>
      <c r="Y136" s="49" t="str">
        <v>-</v>
      </c>
      <c r="Z136" s="49">
        <f t="shared" si="23"/>
        <v>1</v>
      </c>
      <c r="AA136" s="49">
        <f t="shared" si="24"/>
        <v>0</v>
      </c>
      <c r="AB136" s="28"/>
      <c r="AC136" s="49" t="str">
        <v>-</v>
      </c>
      <c r="AD136" s="49">
        <f t="shared" si="25"/>
        <v>1</v>
      </c>
      <c r="AE136" s="49">
        <f t="shared" si="26"/>
        <v>0</v>
      </c>
      <c r="AG136" s="49" t="str">
        <v>Towing or pushing</v>
      </c>
      <c r="AH136" s="49">
        <f t="shared" si="27"/>
        <v>0</v>
      </c>
      <c r="AI136" s="49">
        <f t="shared" si="28"/>
        <v>0</v>
      </c>
      <c r="AJ136" s="27"/>
      <c r="AK136" s="27"/>
      <c r="AL136" s="27"/>
      <c r="AM136" s="27"/>
      <c r="AO136" s="68">
        <f t="shared" si="29"/>
        <v>0</v>
      </c>
      <c r="AP136" s="68">
        <f t="shared" si="30"/>
        <v>0</v>
      </c>
      <c r="AQ136" s="68">
        <f t="shared" si="31"/>
        <v>0</v>
      </c>
      <c r="AR136" s="68" t="str" cm="1">
        <f t="array" ref="AR136">IF($AP136=1,INDEX('COLREGS Decomposition'!$B$3:$H$247,$B136,1),"")</f>
        <v/>
      </c>
      <c r="AS136" s="68" t="str" cm="1">
        <f t="array" ref="AS136">IF($AP136=1,INDEX('COLREGS Decomposition'!$B$3:$H$247,$B136,2),"")</f>
        <v/>
      </c>
      <c r="AT136" s="68" t="str" cm="1">
        <f t="array" ref="AT136">IF($AP136=1,INDEX('COLREGS Decomposition'!$B$3:$H$247,$B136,3),"")</f>
        <v/>
      </c>
      <c r="AU136" s="68" t="str" cm="1">
        <f t="array" ref="AU136">IF($AP136=1,INDEX('COLREGS Decomposition'!$B$3:$H$247,$B136,4),"")</f>
        <v/>
      </c>
      <c r="AV136" s="68" t="str" cm="1">
        <f t="array" ref="AV136">IF($AP136=1,INDEX('COLREGS Decomposition'!$B$3:$H$2487,$B136,5),"")</f>
        <v/>
      </c>
      <c r="AW136" s="68" t="str" cm="1">
        <f t="array" ref="AW136">IF($AP136=1,INDEX('COLREGS Decomposition'!$B$3:$H$247,$B136,6),"")</f>
        <v/>
      </c>
      <c r="AX136" s="68" t="str" cm="1">
        <f t="array" ref="AX136">IF($AP136=1,IF(INDEX('COLREGS Decomposition'!$B$3:$H$247,$B136,7)=0,"",INDEX('COLREGS Decomposition'!$B$3:$H$247,$B136,7)),"")</f>
        <v/>
      </c>
    </row>
    <row r="137" spans="2:50" x14ac:dyDescent="0.25">
      <c r="B137" s="49">
        <v>127</v>
      </c>
      <c r="C137" s="27"/>
      <c r="D137" s="49" t="str">
        <v>-</v>
      </c>
      <c r="E137" s="49">
        <f t="shared" si="18"/>
        <v>1</v>
      </c>
      <c r="F137" s="49">
        <f t="shared" si="20"/>
        <v>0</v>
      </c>
      <c r="G137" s="27"/>
      <c r="H137" s="27"/>
      <c r="I137" s="27"/>
      <c r="J137" s="27"/>
      <c r="K137" s="27"/>
      <c r="L137" s="27"/>
      <c r="N137" s="49" t="str">
        <v>Power-driven</v>
      </c>
      <c r="O137" s="49">
        <f t="shared" si="19"/>
        <v>1</v>
      </c>
      <c r="P137" s="49">
        <f>IF(AND(O137=$N$7,N137='Scenario Definition'!$H$11),1,0)</f>
        <v>1</v>
      </c>
      <c r="Q137" s="27"/>
      <c r="R137" s="27"/>
      <c r="S137" s="27"/>
      <c r="U137" s="49" t="str">
        <v>-</v>
      </c>
      <c r="V137" s="49">
        <f t="shared" si="21"/>
        <v>1</v>
      </c>
      <c r="W137" s="49">
        <f t="shared" si="22"/>
        <v>0</v>
      </c>
      <c r="Y137" s="49" t="str">
        <v>-</v>
      </c>
      <c r="Z137" s="49">
        <f t="shared" si="23"/>
        <v>1</v>
      </c>
      <c r="AA137" s="49">
        <f t="shared" si="24"/>
        <v>0</v>
      </c>
      <c r="AB137" s="28"/>
      <c r="AC137" s="49" t="str">
        <v>-</v>
      </c>
      <c r="AD137" s="49">
        <f t="shared" si="25"/>
        <v>1</v>
      </c>
      <c r="AE137" s="49">
        <f t="shared" si="26"/>
        <v>0</v>
      </c>
      <c r="AG137" s="49" t="str">
        <v>Towing or pushing</v>
      </c>
      <c r="AH137" s="49">
        <f t="shared" si="27"/>
        <v>0</v>
      </c>
      <c r="AI137" s="49">
        <f t="shared" si="28"/>
        <v>0</v>
      </c>
      <c r="AJ137" s="27"/>
      <c r="AK137" s="27"/>
      <c r="AL137" s="27"/>
      <c r="AM137" s="27"/>
      <c r="AO137" s="68">
        <f t="shared" si="29"/>
        <v>0</v>
      </c>
      <c r="AP137" s="68">
        <f t="shared" si="30"/>
        <v>0</v>
      </c>
      <c r="AQ137" s="68">
        <f t="shared" si="31"/>
        <v>0</v>
      </c>
      <c r="AR137" s="68" t="str" cm="1">
        <f t="array" ref="AR137">IF($AP137=1,INDEX('COLREGS Decomposition'!$B$3:$H$247,$B137,1),"")</f>
        <v/>
      </c>
      <c r="AS137" s="68" t="str" cm="1">
        <f t="array" ref="AS137">IF($AP137=1,INDEX('COLREGS Decomposition'!$B$3:$H$247,$B137,2),"")</f>
        <v/>
      </c>
      <c r="AT137" s="68" t="str" cm="1">
        <f t="array" ref="AT137">IF($AP137=1,INDEX('COLREGS Decomposition'!$B$3:$H$247,$B137,3),"")</f>
        <v/>
      </c>
      <c r="AU137" s="68" t="str" cm="1">
        <f t="array" ref="AU137">IF($AP137=1,INDEX('COLREGS Decomposition'!$B$3:$H$247,$B137,4),"")</f>
        <v/>
      </c>
      <c r="AV137" s="68" t="str" cm="1">
        <f t="array" ref="AV137">IF($AP137=1,INDEX('COLREGS Decomposition'!$B$3:$H$2487,$B137,5),"")</f>
        <v/>
      </c>
      <c r="AW137" s="68" t="str" cm="1">
        <f t="array" ref="AW137">IF($AP137=1,INDEX('COLREGS Decomposition'!$B$3:$H$247,$B137,6),"")</f>
        <v/>
      </c>
      <c r="AX137" s="68" t="str" cm="1">
        <f t="array" ref="AX137">IF($AP137=1,IF(INDEX('COLREGS Decomposition'!$B$3:$H$247,$B137,7)=0,"",INDEX('COLREGS Decomposition'!$B$3:$H$247,$B137,7)),"")</f>
        <v/>
      </c>
    </row>
    <row r="138" spans="2:50" x14ac:dyDescent="0.25">
      <c r="B138" s="50">
        <v>128</v>
      </c>
      <c r="C138" s="48"/>
      <c r="D138" s="49" t="str">
        <v>-</v>
      </c>
      <c r="E138" s="49">
        <f t="shared" si="18"/>
        <v>1</v>
      </c>
      <c r="F138" s="49">
        <f t="shared" si="20"/>
        <v>0</v>
      </c>
      <c r="G138" s="27"/>
      <c r="H138" s="27"/>
      <c r="I138" s="27"/>
      <c r="J138" s="27"/>
      <c r="K138" s="27"/>
      <c r="L138" s="27"/>
      <c r="N138" s="49" t="str">
        <v>Power-driven</v>
      </c>
      <c r="O138" s="49">
        <f t="shared" si="19"/>
        <v>1</v>
      </c>
      <c r="P138" s="49">
        <f>IF(AND(O138=$N$7,N138='Scenario Definition'!$H$11),1,0)</f>
        <v>1</v>
      </c>
      <c r="Q138" s="27"/>
      <c r="R138" s="27"/>
      <c r="S138" s="27"/>
      <c r="U138" s="49" t="str">
        <v>-</v>
      </c>
      <c r="V138" s="49">
        <f t="shared" si="21"/>
        <v>1</v>
      </c>
      <c r="W138" s="49">
        <f t="shared" si="22"/>
        <v>0</v>
      </c>
      <c r="Y138" s="49" t="str">
        <v>-</v>
      </c>
      <c r="Z138" s="49">
        <f t="shared" si="23"/>
        <v>1</v>
      </c>
      <c r="AA138" s="49">
        <f t="shared" si="24"/>
        <v>0</v>
      </c>
      <c r="AB138" s="28"/>
      <c r="AC138" s="49" t="str">
        <v>-</v>
      </c>
      <c r="AD138" s="49">
        <f t="shared" si="25"/>
        <v>1</v>
      </c>
      <c r="AE138" s="49">
        <f t="shared" si="26"/>
        <v>0</v>
      </c>
      <c r="AG138" s="49" t="str">
        <v>Towing or pushing</v>
      </c>
      <c r="AH138" s="49">
        <f t="shared" si="27"/>
        <v>0</v>
      </c>
      <c r="AI138" s="49">
        <f t="shared" si="28"/>
        <v>0</v>
      </c>
      <c r="AJ138" s="27"/>
      <c r="AK138" s="27"/>
      <c r="AL138" s="27"/>
      <c r="AM138" s="27"/>
      <c r="AO138" s="68">
        <f t="shared" si="29"/>
        <v>0</v>
      </c>
      <c r="AP138" s="68">
        <f t="shared" si="30"/>
        <v>0</v>
      </c>
      <c r="AQ138" s="68">
        <f t="shared" si="31"/>
        <v>0</v>
      </c>
      <c r="AR138" s="68" t="str" cm="1">
        <f t="array" ref="AR138">IF($AP138=1,INDEX('COLREGS Decomposition'!$B$3:$H$247,$B138,1),"")</f>
        <v/>
      </c>
      <c r="AS138" s="68" t="str" cm="1">
        <f t="array" ref="AS138">IF($AP138=1,INDEX('COLREGS Decomposition'!$B$3:$H$247,$B138,2),"")</f>
        <v/>
      </c>
      <c r="AT138" s="68" t="str" cm="1">
        <f t="array" ref="AT138">IF($AP138=1,INDEX('COLREGS Decomposition'!$B$3:$H$247,$B138,3),"")</f>
        <v/>
      </c>
      <c r="AU138" s="68" t="str" cm="1">
        <f t="array" ref="AU138">IF($AP138=1,INDEX('COLREGS Decomposition'!$B$3:$H$247,$B138,4),"")</f>
        <v/>
      </c>
      <c r="AV138" s="68" t="str" cm="1">
        <f t="array" ref="AV138">IF($AP138=1,INDEX('COLREGS Decomposition'!$B$3:$H$2487,$B138,5),"")</f>
        <v/>
      </c>
      <c r="AW138" s="68" t="str" cm="1">
        <f t="array" ref="AW138">IF($AP138=1,INDEX('COLREGS Decomposition'!$B$3:$H$247,$B138,6),"")</f>
        <v/>
      </c>
      <c r="AX138" s="68" t="str" cm="1">
        <f t="array" ref="AX138">IF($AP138=1,IF(INDEX('COLREGS Decomposition'!$B$3:$H$247,$B138,7)=0,"",INDEX('COLREGS Decomposition'!$B$3:$H$247,$B138,7)),"")</f>
        <v/>
      </c>
    </row>
    <row r="139" spans="2:50" x14ac:dyDescent="0.25">
      <c r="B139" s="50">
        <v>129</v>
      </c>
      <c r="C139" s="48"/>
      <c r="D139" s="49" t="str">
        <v>-</v>
      </c>
      <c r="E139" s="49">
        <f t="shared" ref="E139:E202" si="32">IF(ISNA(MATCH(D139,$D$8:$L$8,0)),0,1)</f>
        <v>1</v>
      </c>
      <c r="F139" s="49">
        <f t="shared" si="20"/>
        <v>0</v>
      </c>
      <c r="G139" s="27"/>
      <c r="H139" s="27"/>
      <c r="I139" s="27"/>
      <c r="J139" s="27"/>
      <c r="K139" s="27"/>
      <c r="L139" s="27"/>
      <c r="N139" s="49" t="str">
        <v>-</v>
      </c>
      <c r="O139" s="49">
        <f t="shared" ref="O139:O202" si="33">IF(ISNA(MATCH(N139,$N$8:$S$8,0)),0,1)</f>
        <v>1</v>
      </c>
      <c r="P139" s="49">
        <f>IF(AND(O139=$N$7,N139='Scenario Definition'!$H$11),1,0)</f>
        <v>0</v>
      </c>
      <c r="Q139" s="27"/>
      <c r="R139" s="27"/>
      <c r="S139" s="27"/>
      <c r="U139" s="49" t="str">
        <v>-</v>
      </c>
      <c r="V139" s="49">
        <f t="shared" si="21"/>
        <v>1</v>
      </c>
      <c r="W139" s="49">
        <f t="shared" si="22"/>
        <v>0</v>
      </c>
      <c r="Y139" s="49" t="str">
        <v>-</v>
      </c>
      <c r="Z139" s="49">
        <f t="shared" si="23"/>
        <v>1</v>
      </c>
      <c r="AA139" s="49">
        <f t="shared" si="24"/>
        <v>0</v>
      </c>
      <c r="AB139" s="28"/>
      <c r="AC139" s="49" t="str">
        <v>-</v>
      </c>
      <c r="AD139" s="49">
        <f t="shared" si="25"/>
        <v>1</v>
      </c>
      <c r="AE139" s="49">
        <f t="shared" si="26"/>
        <v>0</v>
      </c>
      <c r="AG139" s="49" t="str">
        <v>Towing or pushing</v>
      </c>
      <c r="AH139" s="49">
        <f t="shared" si="27"/>
        <v>0</v>
      </c>
      <c r="AI139" s="49">
        <f t="shared" si="28"/>
        <v>0</v>
      </c>
      <c r="AJ139" s="27"/>
      <c r="AK139" s="27"/>
      <c r="AL139" s="27"/>
      <c r="AM139" s="27"/>
      <c r="AO139" s="68">
        <f t="shared" si="29"/>
        <v>0</v>
      </c>
      <c r="AP139" s="68">
        <f t="shared" si="30"/>
        <v>0</v>
      </c>
      <c r="AQ139" s="68">
        <f t="shared" si="31"/>
        <v>0</v>
      </c>
      <c r="AR139" s="68" t="str" cm="1">
        <f t="array" ref="AR139">IF($AP139=1,INDEX('COLREGS Decomposition'!$B$3:$H$247,$B139,1),"")</f>
        <v/>
      </c>
      <c r="AS139" s="68" t="str" cm="1">
        <f t="array" ref="AS139">IF($AP139=1,INDEX('COLREGS Decomposition'!$B$3:$H$247,$B139,2),"")</f>
        <v/>
      </c>
      <c r="AT139" s="68" t="str" cm="1">
        <f t="array" ref="AT139">IF($AP139=1,INDEX('COLREGS Decomposition'!$B$3:$H$247,$B139,3),"")</f>
        <v/>
      </c>
      <c r="AU139" s="68" t="str" cm="1">
        <f t="array" ref="AU139">IF($AP139=1,INDEX('COLREGS Decomposition'!$B$3:$H$247,$B139,4),"")</f>
        <v/>
      </c>
      <c r="AV139" s="68" t="str" cm="1">
        <f t="array" ref="AV139">IF($AP139=1,INDEX('COLREGS Decomposition'!$B$3:$H$2487,$B139,5),"")</f>
        <v/>
      </c>
      <c r="AW139" s="68" t="str" cm="1">
        <f t="array" ref="AW139">IF($AP139=1,INDEX('COLREGS Decomposition'!$B$3:$H$247,$B139,6),"")</f>
        <v/>
      </c>
      <c r="AX139" s="68" t="str" cm="1">
        <f t="array" ref="AX139">IF($AP139=1,IF(INDEX('COLREGS Decomposition'!$B$3:$H$247,$B139,7)=0,"",INDEX('COLREGS Decomposition'!$B$3:$H$247,$B139,7)),"")</f>
        <v/>
      </c>
    </row>
    <row r="140" spans="2:50" x14ac:dyDescent="0.25">
      <c r="B140" s="49">
        <v>130</v>
      </c>
      <c r="C140" s="27"/>
      <c r="D140" s="49" t="str">
        <v>-</v>
      </c>
      <c r="E140" s="49">
        <f t="shared" si="32"/>
        <v>1</v>
      </c>
      <c r="F140" s="49">
        <f>IF(AND(D140&lt;&gt;"-",E140=1),1,0)</f>
        <v>0</v>
      </c>
      <c r="G140" s="27"/>
      <c r="H140" s="27"/>
      <c r="I140" s="27"/>
      <c r="J140" s="27"/>
      <c r="K140" s="27"/>
      <c r="L140" s="27"/>
      <c r="N140" s="49" t="str">
        <v>-</v>
      </c>
      <c r="O140" s="49">
        <f t="shared" si="33"/>
        <v>1</v>
      </c>
      <c r="P140" s="49">
        <f>IF(AND(O140=$N$7,N140='Scenario Definition'!$H$11),1,0)</f>
        <v>0</v>
      </c>
      <c r="Q140" s="27"/>
      <c r="R140" s="27"/>
      <c r="S140" s="27"/>
      <c r="U140" s="49" t="str">
        <v>-</v>
      </c>
      <c r="V140" s="49">
        <f t="shared" ref="V140:V203" si="34">IF(ISNA(MATCH(U140,$U$8:$W$8,0)),0,1)</f>
        <v>1</v>
      </c>
      <c r="W140" s="49">
        <f t="shared" ref="W140:W203" si="35">IF(AND(V140=$U$7,U140&lt;&gt;$U$8),1,0)</f>
        <v>0</v>
      </c>
      <c r="Y140" s="49" t="str">
        <v>-</v>
      </c>
      <c r="Z140" s="49">
        <f t="shared" ref="Z140:Z203" si="36">IF(ISNA(MATCH(Y140,$Y$8:$AA$8,0)),0,1)</f>
        <v>1</v>
      </c>
      <c r="AA140" s="49">
        <f t="shared" ref="AA140:AA203" si="37">IF(AND(Z140=$Y$7,Y140&lt;&gt;$Y$8),1,0)</f>
        <v>0</v>
      </c>
      <c r="AB140" s="28"/>
      <c r="AC140" s="49" t="str">
        <v>-</v>
      </c>
      <c r="AD140" s="49">
        <f t="shared" ref="AD140:AD203" si="38">IF(ISNA(MATCH(AC140,$AC$8:$AE$8,0)),0,1)</f>
        <v>1</v>
      </c>
      <c r="AE140" s="49">
        <f t="shared" ref="AE140:AE203" si="39">IF(AND(AD140=$AC$7,AC140&lt;&gt;$AC$8),1,0)</f>
        <v>0</v>
      </c>
      <c r="AG140" s="49" t="str">
        <v>Towing or pushing</v>
      </c>
      <c r="AH140" s="49">
        <f t="shared" ref="AH140:AH203" si="40">IF(ISNA(MATCH(AG140,$AG$8:$AM$8,0)),0,1)</f>
        <v>0</v>
      </c>
      <c r="AI140" s="49">
        <f t="shared" ref="AI140:AI203" si="41">IF(AND(AH140=$U$7,AG140&lt;&gt;$U$8),1,0)</f>
        <v>0</v>
      </c>
      <c r="AJ140" s="27"/>
      <c r="AK140" s="27"/>
      <c r="AL140" s="27"/>
      <c r="AM140" s="27"/>
      <c r="AO140" s="68">
        <f t="shared" ref="AO140:AO203" si="42">SUM(AP140:AQ140)</f>
        <v>0</v>
      </c>
      <c r="AP140" s="68">
        <f t="shared" ref="AP140:AP203" si="43">IF(AND(E140=1,O140=1,V140=1,Z140=1,AD140=1,AH140=1),1,0)</f>
        <v>0</v>
      </c>
      <c r="AQ140" s="68">
        <f t="shared" ref="AQ140:AQ203" si="44">IF(AND(AP140=1,OR(F140=1,P140=1,W140=1,AA140=1,AE140=1,AI140=1)),1,0)</f>
        <v>0</v>
      </c>
      <c r="AR140" s="68" t="str" cm="1">
        <f t="array" ref="AR140">IF($AP140=1,INDEX('COLREGS Decomposition'!$B$3:$H$247,$B140,1),"")</f>
        <v/>
      </c>
      <c r="AS140" s="68" t="str" cm="1">
        <f t="array" ref="AS140">IF($AP140=1,INDEX('COLREGS Decomposition'!$B$3:$H$247,$B140,2),"")</f>
        <v/>
      </c>
      <c r="AT140" s="68" t="str" cm="1">
        <f t="array" ref="AT140">IF($AP140=1,INDEX('COLREGS Decomposition'!$B$3:$H$247,$B140,3),"")</f>
        <v/>
      </c>
      <c r="AU140" s="68" t="str" cm="1">
        <f t="array" ref="AU140">IF($AP140=1,INDEX('COLREGS Decomposition'!$B$3:$H$247,$B140,4),"")</f>
        <v/>
      </c>
      <c r="AV140" s="68" t="str" cm="1">
        <f t="array" ref="AV140">IF($AP140=1,INDEX('COLREGS Decomposition'!$B$3:$H$2487,$B140,5),"")</f>
        <v/>
      </c>
      <c r="AW140" s="68" t="str" cm="1">
        <f t="array" ref="AW140">IF($AP140=1,INDEX('COLREGS Decomposition'!$B$3:$H$247,$B140,6),"")</f>
        <v/>
      </c>
      <c r="AX140" s="68" t="str" cm="1">
        <f t="array" ref="AX140">IF($AP140=1,IF(INDEX('COLREGS Decomposition'!$B$3:$H$247,$B140,7)=0,"",INDEX('COLREGS Decomposition'!$B$3:$H$247,$B140,7)),"")</f>
        <v/>
      </c>
    </row>
    <row r="141" spans="2:50" x14ac:dyDescent="0.25">
      <c r="B141" s="49">
        <v>131</v>
      </c>
      <c r="C141" s="27"/>
      <c r="D141" s="49" t="str">
        <v>-</v>
      </c>
      <c r="E141" s="49">
        <f t="shared" si="32"/>
        <v>1</v>
      </c>
      <c r="F141" s="49">
        <f t="shared" ref="F141:F204" si="45">IF(AND(D141&lt;&gt;"-",E141=1),1,0)</f>
        <v>0</v>
      </c>
      <c r="G141" s="27"/>
      <c r="H141" s="27"/>
      <c r="I141" s="27"/>
      <c r="J141" s="27"/>
      <c r="K141" s="27"/>
      <c r="L141" s="27"/>
      <c r="N141" s="49" t="str">
        <v>-</v>
      </c>
      <c r="O141" s="49">
        <f t="shared" si="33"/>
        <v>1</v>
      </c>
      <c r="P141" s="49">
        <f>IF(AND(O141=$N$7,N141='Scenario Definition'!$H$11),1,0)</f>
        <v>0</v>
      </c>
      <c r="Q141" s="27"/>
      <c r="R141" s="27"/>
      <c r="S141" s="27"/>
      <c r="U141" s="49" t="str">
        <v>-</v>
      </c>
      <c r="V141" s="49">
        <f t="shared" si="34"/>
        <v>1</v>
      </c>
      <c r="W141" s="49">
        <f t="shared" si="35"/>
        <v>0</v>
      </c>
      <c r="Y141" s="49" t="str">
        <v>-</v>
      </c>
      <c r="Z141" s="49">
        <f t="shared" si="36"/>
        <v>1</v>
      </c>
      <c r="AA141" s="49">
        <f t="shared" si="37"/>
        <v>0</v>
      </c>
      <c r="AB141" s="28"/>
      <c r="AC141" s="49" t="str">
        <v>-</v>
      </c>
      <c r="AD141" s="49">
        <f t="shared" si="38"/>
        <v>1</v>
      </c>
      <c r="AE141" s="49">
        <f t="shared" si="39"/>
        <v>0</v>
      </c>
      <c r="AG141" s="49" t="str">
        <v>Towing or pushing</v>
      </c>
      <c r="AH141" s="49">
        <f t="shared" si="40"/>
        <v>0</v>
      </c>
      <c r="AI141" s="49">
        <f t="shared" si="41"/>
        <v>0</v>
      </c>
      <c r="AJ141" s="27"/>
      <c r="AK141" s="27"/>
      <c r="AL141" s="27"/>
      <c r="AM141" s="27"/>
      <c r="AO141" s="68">
        <f t="shared" si="42"/>
        <v>0</v>
      </c>
      <c r="AP141" s="68">
        <f t="shared" si="43"/>
        <v>0</v>
      </c>
      <c r="AQ141" s="68">
        <f t="shared" si="44"/>
        <v>0</v>
      </c>
      <c r="AR141" s="68" t="str" cm="1">
        <f t="array" ref="AR141">IF($AP141=1,INDEX('COLREGS Decomposition'!$B$3:$H$247,$B141,1),"")</f>
        <v/>
      </c>
      <c r="AS141" s="68" t="str" cm="1">
        <f t="array" ref="AS141">IF($AP141=1,INDEX('COLREGS Decomposition'!$B$3:$H$247,$B141,2),"")</f>
        <v/>
      </c>
      <c r="AT141" s="68" t="str" cm="1">
        <f t="array" ref="AT141">IF($AP141=1,INDEX('COLREGS Decomposition'!$B$3:$H$247,$B141,3),"")</f>
        <v/>
      </c>
      <c r="AU141" s="68" t="str" cm="1">
        <f t="array" ref="AU141">IF($AP141=1,INDEX('COLREGS Decomposition'!$B$3:$H$247,$B141,4),"")</f>
        <v/>
      </c>
      <c r="AV141" s="68" t="str" cm="1">
        <f t="array" ref="AV141">IF($AP141=1,INDEX('COLREGS Decomposition'!$B$3:$H$2487,$B141,5),"")</f>
        <v/>
      </c>
      <c r="AW141" s="68" t="str" cm="1">
        <f t="array" ref="AW141">IF($AP141=1,INDEX('COLREGS Decomposition'!$B$3:$H$247,$B141,6),"")</f>
        <v/>
      </c>
      <c r="AX141" s="68" t="str" cm="1">
        <f t="array" ref="AX141">IF($AP141=1,IF(INDEX('COLREGS Decomposition'!$B$3:$H$247,$B141,7)=0,"",INDEX('COLREGS Decomposition'!$B$3:$H$247,$B141,7)),"")</f>
        <v/>
      </c>
    </row>
    <row r="142" spans="2:50" x14ac:dyDescent="0.25">
      <c r="B142" s="49">
        <v>132</v>
      </c>
      <c r="C142" s="27"/>
      <c r="D142" s="49" t="str">
        <v>-</v>
      </c>
      <c r="E142" s="49">
        <f t="shared" si="32"/>
        <v>1</v>
      </c>
      <c r="F142" s="49">
        <f t="shared" si="45"/>
        <v>0</v>
      </c>
      <c r="G142" s="27"/>
      <c r="H142" s="27"/>
      <c r="I142" s="27"/>
      <c r="J142" s="27"/>
      <c r="K142" s="27"/>
      <c r="L142" s="27"/>
      <c r="N142" s="49" t="str">
        <v>-</v>
      </c>
      <c r="O142" s="49">
        <f t="shared" si="33"/>
        <v>1</v>
      </c>
      <c r="P142" s="49">
        <f>IF(AND(O142=$N$7,N142='Scenario Definition'!$H$11),1,0)</f>
        <v>0</v>
      </c>
      <c r="Q142" s="27"/>
      <c r="R142" s="27"/>
      <c r="S142" s="27"/>
      <c r="U142" s="49" t="str">
        <v>-</v>
      </c>
      <c r="V142" s="49">
        <f t="shared" si="34"/>
        <v>1</v>
      </c>
      <c r="W142" s="49">
        <f t="shared" si="35"/>
        <v>0</v>
      </c>
      <c r="Y142" s="49" t="str">
        <v>-</v>
      </c>
      <c r="Z142" s="49">
        <f t="shared" si="36"/>
        <v>1</v>
      </c>
      <c r="AA142" s="49">
        <f t="shared" si="37"/>
        <v>0</v>
      </c>
      <c r="AB142" s="28"/>
      <c r="AC142" s="49" t="str">
        <v>-</v>
      </c>
      <c r="AD142" s="49">
        <f t="shared" si="38"/>
        <v>1</v>
      </c>
      <c r="AE142" s="49">
        <f t="shared" si="39"/>
        <v>0</v>
      </c>
      <c r="AG142" s="49" t="str">
        <v>Towing or pushing</v>
      </c>
      <c r="AH142" s="49">
        <f t="shared" si="40"/>
        <v>0</v>
      </c>
      <c r="AI142" s="49">
        <f t="shared" si="41"/>
        <v>0</v>
      </c>
      <c r="AJ142" s="27"/>
      <c r="AK142" s="27"/>
      <c r="AL142" s="27"/>
      <c r="AM142" s="27"/>
      <c r="AO142" s="68">
        <f t="shared" si="42"/>
        <v>0</v>
      </c>
      <c r="AP142" s="68">
        <f t="shared" si="43"/>
        <v>0</v>
      </c>
      <c r="AQ142" s="68">
        <f t="shared" si="44"/>
        <v>0</v>
      </c>
      <c r="AR142" s="68" t="str" cm="1">
        <f t="array" ref="AR142">IF($AP142=1,INDEX('COLREGS Decomposition'!$B$3:$H$247,$B142,1),"")</f>
        <v/>
      </c>
      <c r="AS142" s="68" t="str" cm="1">
        <f t="array" ref="AS142">IF($AP142=1,INDEX('COLREGS Decomposition'!$B$3:$H$247,$B142,2),"")</f>
        <v/>
      </c>
      <c r="AT142" s="68" t="str" cm="1">
        <f t="array" ref="AT142">IF($AP142=1,INDEX('COLREGS Decomposition'!$B$3:$H$247,$B142,3),"")</f>
        <v/>
      </c>
      <c r="AU142" s="68" t="str" cm="1">
        <f t="array" ref="AU142">IF($AP142=1,INDEX('COLREGS Decomposition'!$B$3:$H$247,$B142,4),"")</f>
        <v/>
      </c>
      <c r="AV142" s="68" t="str" cm="1">
        <f t="array" ref="AV142">IF($AP142=1,INDEX('COLREGS Decomposition'!$B$3:$H$2487,$B142,5),"")</f>
        <v/>
      </c>
      <c r="AW142" s="68" t="str" cm="1">
        <f t="array" ref="AW142">IF($AP142=1,INDEX('COLREGS Decomposition'!$B$3:$H$247,$B142,6),"")</f>
        <v/>
      </c>
      <c r="AX142" s="68" t="str" cm="1">
        <f t="array" ref="AX142">IF($AP142=1,IF(INDEX('COLREGS Decomposition'!$B$3:$H$247,$B142,7)=0,"",INDEX('COLREGS Decomposition'!$B$3:$H$247,$B142,7)),"")</f>
        <v/>
      </c>
    </row>
    <row r="143" spans="2:50" x14ac:dyDescent="0.25">
      <c r="B143" s="49">
        <v>133</v>
      </c>
      <c r="C143" s="27"/>
      <c r="D143" s="49" t="str">
        <v>-</v>
      </c>
      <c r="E143" s="49">
        <f t="shared" si="32"/>
        <v>1</v>
      </c>
      <c r="F143" s="49">
        <f t="shared" si="45"/>
        <v>0</v>
      </c>
      <c r="G143" s="27"/>
      <c r="H143" s="27"/>
      <c r="I143" s="27"/>
      <c r="J143" s="27"/>
      <c r="K143" s="27"/>
      <c r="L143" s="27"/>
      <c r="N143" s="49" t="str">
        <v>-</v>
      </c>
      <c r="O143" s="49">
        <f t="shared" si="33"/>
        <v>1</v>
      </c>
      <c r="P143" s="49">
        <f>IF(AND(O143=$N$7,N143='Scenario Definition'!$H$11),1,0)</f>
        <v>0</v>
      </c>
      <c r="Q143" s="27"/>
      <c r="R143" s="27"/>
      <c r="S143" s="27"/>
      <c r="U143" s="49" t="str">
        <v>-</v>
      </c>
      <c r="V143" s="49">
        <f t="shared" si="34"/>
        <v>1</v>
      </c>
      <c r="W143" s="49">
        <f t="shared" si="35"/>
        <v>0</v>
      </c>
      <c r="Y143" s="49" t="str">
        <v>-</v>
      </c>
      <c r="Z143" s="49">
        <f t="shared" si="36"/>
        <v>1</v>
      </c>
      <c r="AA143" s="49">
        <f t="shared" si="37"/>
        <v>0</v>
      </c>
      <c r="AB143" s="28"/>
      <c r="AC143" s="49" t="str">
        <v>-</v>
      </c>
      <c r="AD143" s="49">
        <f t="shared" si="38"/>
        <v>1</v>
      </c>
      <c r="AE143" s="49">
        <f t="shared" si="39"/>
        <v>0</v>
      </c>
      <c r="AG143" s="49" t="str">
        <v>Towing or pushing</v>
      </c>
      <c r="AH143" s="49">
        <f t="shared" si="40"/>
        <v>0</v>
      </c>
      <c r="AI143" s="49">
        <f t="shared" si="41"/>
        <v>0</v>
      </c>
      <c r="AJ143" s="27"/>
      <c r="AK143" s="27"/>
      <c r="AL143" s="27"/>
      <c r="AM143" s="27"/>
      <c r="AO143" s="68">
        <f t="shared" si="42"/>
        <v>0</v>
      </c>
      <c r="AP143" s="68">
        <f t="shared" si="43"/>
        <v>0</v>
      </c>
      <c r="AQ143" s="68">
        <f t="shared" si="44"/>
        <v>0</v>
      </c>
      <c r="AR143" s="68" t="str" cm="1">
        <f t="array" ref="AR143">IF($AP143=1,INDEX('COLREGS Decomposition'!$B$3:$H$247,$B143,1),"")</f>
        <v/>
      </c>
      <c r="AS143" s="68" t="str" cm="1">
        <f t="array" ref="AS143">IF($AP143=1,INDEX('COLREGS Decomposition'!$B$3:$H$247,$B143,2),"")</f>
        <v/>
      </c>
      <c r="AT143" s="68" t="str" cm="1">
        <f t="array" ref="AT143">IF($AP143=1,INDEX('COLREGS Decomposition'!$B$3:$H$247,$B143,3),"")</f>
        <v/>
      </c>
      <c r="AU143" s="68" t="str" cm="1">
        <f t="array" ref="AU143">IF($AP143=1,INDEX('COLREGS Decomposition'!$B$3:$H$247,$B143,4),"")</f>
        <v/>
      </c>
      <c r="AV143" s="68" t="str" cm="1">
        <f t="array" ref="AV143">IF($AP143=1,INDEX('COLREGS Decomposition'!$B$3:$H$2487,$B143,5),"")</f>
        <v/>
      </c>
      <c r="AW143" s="68" t="str" cm="1">
        <f t="array" ref="AW143">IF($AP143=1,INDEX('COLREGS Decomposition'!$B$3:$H$247,$B143,6),"")</f>
        <v/>
      </c>
      <c r="AX143" s="68" t="str" cm="1">
        <f t="array" ref="AX143">IF($AP143=1,IF(INDEX('COLREGS Decomposition'!$B$3:$H$247,$B143,7)=0,"",INDEX('COLREGS Decomposition'!$B$3:$H$247,$B143,7)),"")</f>
        <v/>
      </c>
    </row>
    <row r="144" spans="2:50" x14ac:dyDescent="0.25">
      <c r="B144" s="49">
        <v>134</v>
      </c>
      <c r="C144" s="27"/>
      <c r="D144" s="49" t="str">
        <v>-</v>
      </c>
      <c r="E144" s="49">
        <f t="shared" si="32"/>
        <v>1</v>
      </c>
      <c r="F144" s="49">
        <f t="shared" si="45"/>
        <v>0</v>
      </c>
      <c r="G144" s="27"/>
      <c r="H144" s="27"/>
      <c r="I144" s="27"/>
      <c r="J144" s="27"/>
      <c r="K144" s="27"/>
      <c r="L144" s="27"/>
      <c r="N144" s="49" t="str">
        <v>-</v>
      </c>
      <c r="O144" s="49">
        <f t="shared" si="33"/>
        <v>1</v>
      </c>
      <c r="P144" s="49">
        <f>IF(AND(O144=$N$7,N144='Scenario Definition'!$H$11),1,0)</f>
        <v>0</v>
      </c>
      <c r="Q144" s="27"/>
      <c r="R144" s="27"/>
      <c r="S144" s="27"/>
      <c r="U144" s="49" t="str">
        <v>-</v>
      </c>
      <c r="V144" s="49">
        <f t="shared" si="34"/>
        <v>1</v>
      </c>
      <c r="W144" s="49">
        <f t="shared" si="35"/>
        <v>0</v>
      </c>
      <c r="Y144" s="49" t="str">
        <v>Inconspicuous / partly submerged</v>
      </c>
      <c r="Z144" s="49">
        <f t="shared" si="36"/>
        <v>0</v>
      </c>
      <c r="AA144" s="49">
        <f t="shared" si="37"/>
        <v>0</v>
      </c>
      <c r="AB144" s="28"/>
      <c r="AC144" s="49" t="str">
        <v>-</v>
      </c>
      <c r="AD144" s="49">
        <f t="shared" si="38"/>
        <v>1</v>
      </c>
      <c r="AE144" s="49">
        <f t="shared" si="39"/>
        <v>0</v>
      </c>
      <c r="AG144" s="49" t="str">
        <v>Towing or pushing</v>
      </c>
      <c r="AH144" s="49">
        <f t="shared" si="40"/>
        <v>0</v>
      </c>
      <c r="AI144" s="49">
        <f t="shared" si="41"/>
        <v>0</v>
      </c>
      <c r="AJ144" s="27"/>
      <c r="AK144" s="27"/>
      <c r="AL144" s="27"/>
      <c r="AM144" s="27"/>
      <c r="AO144" s="68">
        <f t="shared" si="42"/>
        <v>0</v>
      </c>
      <c r="AP144" s="68">
        <f t="shared" si="43"/>
        <v>0</v>
      </c>
      <c r="AQ144" s="68">
        <f t="shared" si="44"/>
        <v>0</v>
      </c>
      <c r="AR144" s="68" t="str" cm="1">
        <f t="array" ref="AR144">IF($AP144=1,INDEX('COLREGS Decomposition'!$B$3:$H$247,$B144,1),"")</f>
        <v/>
      </c>
      <c r="AS144" s="68" t="str" cm="1">
        <f t="array" ref="AS144">IF($AP144=1,INDEX('COLREGS Decomposition'!$B$3:$H$247,$B144,2),"")</f>
        <v/>
      </c>
      <c r="AT144" s="68" t="str" cm="1">
        <f t="array" ref="AT144">IF($AP144=1,INDEX('COLREGS Decomposition'!$B$3:$H$247,$B144,3),"")</f>
        <v/>
      </c>
      <c r="AU144" s="68" t="str" cm="1">
        <f t="array" ref="AU144">IF($AP144=1,INDEX('COLREGS Decomposition'!$B$3:$H$247,$B144,4),"")</f>
        <v/>
      </c>
      <c r="AV144" s="68" t="str" cm="1">
        <f t="array" ref="AV144">IF($AP144=1,INDEX('COLREGS Decomposition'!$B$3:$H$2487,$B144,5),"")</f>
        <v/>
      </c>
      <c r="AW144" s="68" t="str" cm="1">
        <f t="array" ref="AW144">IF($AP144=1,INDEX('COLREGS Decomposition'!$B$3:$H$247,$B144,6),"")</f>
        <v/>
      </c>
      <c r="AX144" s="68" t="str" cm="1">
        <f t="array" ref="AX144">IF($AP144=1,IF(INDEX('COLREGS Decomposition'!$B$3:$H$247,$B144,7)=0,"",INDEX('COLREGS Decomposition'!$B$3:$H$247,$B144,7)),"")</f>
        <v/>
      </c>
    </row>
    <row r="145" spans="2:50" x14ac:dyDescent="0.25">
      <c r="B145" s="49">
        <v>135</v>
      </c>
      <c r="C145" s="27"/>
      <c r="D145" s="49" t="str">
        <v>-</v>
      </c>
      <c r="E145" s="49">
        <f t="shared" si="32"/>
        <v>1</v>
      </c>
      <c r="F145" s="49">
        <f t="shared" si="45"/>
        <v>0</v>
      </c>
      <c r="G145" s="27"/>
      <c r="H145" s="27"/>
      <c r="I145" s="27"/>
      <c r="J145" s="27"/>
      <c r="K145" s="27"/>
      <c r="L145" s="27"/>
      <c r="N145" s="49" t="str">
        <v>-</v>
      </c>
      <c r="O145" s="49">
        <f t="shared" si="33"/>
        <v>1</v>
      </c>
      <c r="P145" s="49">
        <f>IF(AND(O145=$N$7,N145='Scenario Definition'!$H$11),1,0)</f>
        <v>0</v>
      </c>
      <c r="Q145" s="27"/>
      <c r="R145" s="27"/>
      <c r="S145" s="27"/>
      <c r="U145" s="49" t="str">
        <v>-</v>
      </c>
      <c r="V145" s="49">
        <f t="shared" si="34"/>
        <v>1</v>
      </c>
      <c r="W145" s="49">
        <f t="shared" si="35"/>
        <v>0</v>
      </c>
      <c r="Y145" s="49" t="str">
        <v>Inconspicuous / partly submerged</v>
      </c>
      <c r="Z145" s="49">
        <f t="shared" si="36"/>
        <v>0</v>
      </c>
      <c r="AA145" s="49">
        <f t="shared" si="37"/>
        <v>0</v>
      </c>
      <c r="AB145" s="28"/>
      <c r="AC145" s="49" t="str">
        <v>-</v>
      </c>
      <c r="AD145" s="49">
        <f t="shared" si="38"/>
        <v>1</v>
      </c>
      <c r="AE145" s="49">
        <f t="shared" si="39"/>
        <v>0</v>
      </c>
      <c r="AG145" s="49" t="str">
        <v>Towing or pushing</v>
      </c>
      <c r="AH145" s="49">
        <f t="shared" si="40"/>
        <v>0</v>
      </c>
      <c r="AI145" s="49">
        <f t="shared" si="41"/>
        <v>0</v>
      </c>
      <c r="AJ145" s="27"/>
      <c r="AK145" s="27"/>
      <c r="AL145" s="27"/>
      <c r="AM145" s="27"/>
      <c r="AO145" s="68">
        <f t="shared" si="42"/>
        <v>0</v>
      </c>
      <c r="AP145" s="68">
        <f t="shared" si="43"/>
        <v>0</v>
      </c>
      <c r="AQ145" s="68">
        <f t="shared" si="44"/>
        <v>0</v>
      </c>
      <c r="AR145" s="68" t="str" cm="1">
        <f t="array" ref="AR145">IF($AP145=1,INDEX('COLREGS Decomposition'!$B$3:$H$247,$B145,1),"")</f>
        <v/>
      </c>
      <c r="AS145" s="68" t="str" cm="1">
        <f t="array" ref="AS145">IF($AP145=1,INDEX('COLREGS Decomposition'!$B$3:$H$247,$B145,2),"")</f>
        <v/>
      </c>
      <c r="AT145" s="68" t="str" cm="1">
        <f t="array" ref="AT145">IF($AP145=1,INDEX('COLREGS Decomposition'!$B$3:$H$247,$B145,3),"")</f>
        <v/>
      </c>
      <c r="AU145" s="68" t="str" cm="1">
        <f t="array" ref="AU145">IF($AP145=1,INDEX('COLREGS Decomposition'!$B$3:$H$247,$B145,4),"")</f>
        <v/>
      </c>
      <c r="AV145" s="68" t="str" cm="1">
        <f t="array" ref="AV145">IF($AP145=1,INDEX('COLREGS Decomposition'!$B$3:$H$2487,$B145,5),"")</f>
        <v/>
      </c>
      <c r="AW145" s="68" t="str" cm="1">
        <f t="array" ref="AW145">IF($AP145=1,INDEX('COLREGS Decomposition'!$B$3:$H$247,$B145,6),"")</f>
        <v/>
      </c>
      <c r="AX145" s="68" t="str" cm="1">
        <f t="array" ref="AX145">IF($AP145=1,IF(INDEX('COLREGS Decomposition'!$B$3:$H$247,$B145,7)=0,"",INDEX('COLREGS Decomposition'!$B$3:$H$247,$B145,7)),"")</f>
        <v/>
      </c>
    </row>
    <row r="146" spans="2:50" x14ac:dyDescent="0.25">
      <c r="B146" s="49">
        <v>136</v>
      </c>
      <c r="C146" s="27"/>
      <c r="D146" s="49" t="str">
        <v>-</v>
      </c>
      <c r="E146" s="49">
        <f t="shared" si="32"/>
        <v>1</v>
      </c>
      <c r="F146" s="49">
        <f t="shared" si="45"/>
        <v>0</v>
      </c>
      <c r="G146" s="27"/>
      <c r="H146" s="27"/>
      <c r="I146" s="27"/>
      <c r="J146" s="27"/>
      <c r="K146" s="27"/>
      <c r="L146" s="27"/>
      <c r="N146" s="49" t="str">
        <v>-</v>
      </c>
      <c r="O146" s="49">
        <f t="shared" si="33"/>
        <v>1</v>
      </c>
      <c r="P146" s="49">
        <f>IF(AND(O146=$N$7,N146='Scenario Definition'!$H$11),1,0)</f>
        <v>0</v>
      </c>
      <c r="Q146" s="27"/>
      <c r="R146" s="27"/>
      <c r="S146" s="27"/>
      <c r="U146" s="49" t="str">
        <v>-</v>
      </c>
      <c r="V146" s="49">
        <f t="shared" si="34"/>
        <v>1</v>
      </c>
      <c r="W146" s="49">
        <f t="shared" si="35"/>
        <v>0</v>
      </c>
      <c r="Y146" s="49" t="str">
        <v>Inconspicuous / partly submerged</v>
      </c>
      <c r="Z146" s="49">
        <f t="shared" si="36"/>
        <v>0</v>
      </c>
      <c r="AA146" s="49">
        <f t="shared" si="37"/>
        <v>0</v>
      </c>
      <c r="AB146" s="28"/>
      <c r="AC146" s="49" t="str">
        <v>-</v>
      </c>
      <c r="AD146" s="49">
        <f t="shared" si="38"/>
        <v>1</v>
      </c>
      <c r="AE146" s="49">
        <f t="shared" si="39"/>
        <v>0</v>
      </c>
      <c r="AG146" s="49" t="str">
        <v>Towing or pushing</v>
      </c>
      <c r="AH146" s="49">
        <f t="shared" si="40"/>
        <v>0</v>
      </c>
      <c r="AI146" s="49">
        <f t="shared" si="41"/>
        <v>0</v>
      </c>
      <c r="AJ146" s="27"/>
      <c r="AK146" s="27"/>
      <c r="AL146" s="27"/>
      <c r="AM146" s="27"/>
      <c r="AO146" s="68">
        <f t="shared" si="42"/>
        <v>0</v>
      </c>
      <c r="AP146" s="68">
        <f t="shared" si="43"/>
        <v>0</v>
      </c>
      <c r="AQ146" s="68">
        <f t="shared" si="44"/>
        <v>0</v>
      </c>
      <c r="AR146" s="68" t="str" cm="1">
        <f t="array" ref="AR146">IF($AP146=1,INDEX('COLREGS Decomposition'!$B$3:$H$247,$B146,1),"")</f>
        <v/>
      </c>
      <c r="AS146" s="68" t="str" cm="1">
        <f t="array" ref="AS146">IF($AP146=1,INDEX('COLREGS Decomposition'!$B$3:$H$247,$B146,2),"")</f>
        <v/>
      </c>
      <c r="AT146" s="68" t="str" cm="1">
        <f t="array" ref="AT146">IF($AP146=1,INDEX('COLREGS Decomposition'!$B$3:$H$247,$B146,3),"")</f>
        <v/>
      </c>
      <c r="AU146" s="68" t="str" cm="1">
        <f t="array" ref="AU146">IF($AP146=1,INDEX('COLREGS Decomposition'!$B$3:$H$247,$B146,4),"")</f>
        <v/>
      </c>
      <c r="AV146" s="68" t="str" cm="1">
        <f t="array" ref="AV146">IF($AP146=1,INDEX('COLREGS Decomposition'!$B$3:$H$2487,$B146,5),"")</f>
        <v/>
      </c>
      <c r="AW146" s="68" t="str" cm="1">
        <f t="array" ref="AW146">IF($AP146=1,INDEX('COLREGS Decomposition'!$B$3:$H$247,$B146,6),"")</f>
        <v/>
      </c>
      <c r="AX146" s="68" t="str" cm="1">
        <f t="array" ref="AX146">IF($AP146=1,IF(INDEX('COLREGS Decomposition'!$B$3:$H$247,$B146,7)=0,"",INDEX('COLREGS Decomposition'!$B$3:$H$247,$B146,7)),"")</f>
        <v/>
      </c>
    </row>
    <row r="147" spans="2:50" x14ac:dyDescent="0.25">
      <c r="B147" s="49">
        <v>137</v>
      </c>
      <c r="C147" s="27"/>
      <c r="D147" s="49" t="str">
        <v>-</v>
      </c>
      <c r="E147" s="49">
        <f t="shared" si="32"/>
        <v>1</v>
      </c>
      <c r="F147" s="49">
        <f t="shared" si="45"/>
        <v>0</v>
      </c>
      <c r="G147" s="27"/>
      <c r="H147" s="27"/>
      <c r="I147" s="27"/>
      <c r="J147" s="27"/>
      <c r="K147" s="27"/>
      <c r="L147" s="27"/>
      <c r="N147" s="49" t="str">
        <v>-</v>
      </c>
      <c r="O147" s="49">
        <f t="shared" si="33"/>
        <v>1</v>
      </c>
      <c r="P147" s="49">
        <f>IF(AND(O147=$N$7,N147='Scenario Definition'!$H$11),1,0)</f>
        <v>0</v>
      </c>
      <c r="Q147" s="27"/>
      <c r="R147" s="27"/>
      <c r="S147" s="27"/>
      <c r="U147" s="49" t="str">
        <v>-</v>
      </c>
      <c r="V147" s="49">
        <f t="shared" si="34"/>
        <v>1</v>
      </c>
      <c r="W147" s="49">
        <f t="shared" si="35"/>
        <v>0</v>
      </c>
      <c r="Y147" s="49" t="str">
        <v>-</v>
      </c>
      <c r="Z147" s="49">
        <f t="shared" si="36"/>
        <v>1</v>
      </c>
      <c r="AA147" s="49">
        <f t="shared" si="37"/>
        <v>0</v>
      </c>
      <c r="AB147" s="28"/>
      <c r="AC147" s="49" t="str">
        <v>-</v>
      </c>
      <c r="AD147" s="49">
        <f t="shared" si="38"/>
        <v>1</v>
      </c>
      <c r="AE147" s="49">
        <f t="shared" si="39"/>
        <v>0</v>
      </c>
      <c r="AG147" s="49" t="str">
        <v>Towing or pushing</v>
      </c>
      <c r="AH147" s="49">
        <f t="shared" si="40"/>
        <v>0</v>
      </c>
      <c r="AI147" s="49">
        <f t="shared" si="41"/>
        <v>0</v>
      </c>
      <c r="AJ147" s="27"/>
      <c r="AK147" s="27"/>
      <c r="AL147" s="27"/>
      <c r="AM147" s="27"/>
      <c r="AO147" s="68">
        <f t="shared" si="42"/>
        <v>0</v>
      </c>
      <c r="AP147" s="68">
        <f t="shared" si="43"/>
        <v>0</v>
      </c>
      <c r="AQ147" s="68">
        <f t="shared" si="44"/>
        <v>0</v>
      </c>
      <c r="AR147" s="68" t="str" cm="1">
        <f t="array" ref="AR147">IF($AP147=1,INDEX('COLREGS Decomposition'!$B$3:$H$247,$B147,1),"")</f>
        <v/>
      </c>
      <c r="AS147" s="68" t="str" cm="1">
        <f t="array" ref="AS147">IF($AP147=1,INDEX('COLREGS Decomposition'!$B$3:$H$247,$B147,2),"")</f>
        <v/>
      </c>
      <c r="AT147" s="68" t="str" cm="1">
        <f t="array" ref="AT147">IF($AP147=1,INDEX('COLREGS Decomposition'!$B$3:$H$247,$B147,3),"")</f>
        <v/>
      </c>
      <c r="AU147" s="68" t="str" cm="1">
        <f t="array" ref="AU147">IF($AP147=1,INDEX('COLREGS Decomposition'!$B$3:$H$247,$B147,4),"")</f>
        <v/>
      </c>
      <c r="AV147" s="68" t="str" cm="1">
        <f t="array" ref="AV147">IF($AP147=1,INDEX('COLREGS Decomposition'!$B$3:$H$2487,$B147,5),"")</f>
        <v/>
      </c>
      <c r="AW147" s="68" t="str" cm="1">
        <f t="array" ref="AW147">IF($AP147=1,INDEX('COLREGS Decomposition'!$B$3:$H$247,$B147,6),"")</f>
        <v/>
      </c>
      <c r="AX147" s="68" t="str" cm="1">
        <f t="array" ref="AX147">IF($AP147=1,IF(INDEX('COLREGS Decomposition'!$B$3:$H$247,$B147,7)=0,"",INDEX('COLREGS Decomposition'!$B$3:$H$247,$B147,7)),"")</f>
        <v/>
      </c>
    </row>
    <row r="148" spans="2:50" x14ac:dyDescent="0.25">
      <c r="B148" s="49">
        <v>138</v>
      </c>
      <c r="C148" s="27"/>
      <c r="D148" s="49" t="str">
        <v>-</v>
      </c>
      <c r="E148" s="49">
        <f t="shared" si="32"/>
        <v>1</v>
      </c>
      <c r="F148" s="49">
        <f t="shared" si="45"/>
        <v>0</v>
      </c>
      <c r="G148" s="27"/>
      <c r="H148" s="27"/>
      <c r="I148" s="27"/>
      <c r="J148" s="27"/>
      <c r="K148" s="27"/>
      <c r="L148" s="27"/>
      <c r="N148" s="49" t="str">
        <v>-</v>
      </c>
      <c r="O148" s="49">
        <f t="shared" si="33"/>
        <v>1</v>
      </c>
      <c r="P148" s="49">
        <f>IF(AND(O148=$N$7,N148='Scenario Definition'!$H$11),1,0)</f>
        <v>0</v>
      </c>
      <c r="Q148" s="27"/>
      <c r="R148" s="27"/>
      <c r="S148" s="27"/>
      <c r="U148" s="49" t="str">
        <v>-</v>
      </c>
      <c r="V148" s="49">
        <f t="shared" si="34"/>
        <v>1</v>
      </c>
      <c r="W148" s="49">
        <f t="shared" si="35"/>
        <v>0</v>
      </c>
      <c r="Y148" s="49" t="str">
        <v>-</v>
      </c>
      <c r="Z148" s="49">
        <f t="shared" si="36"/>
        <v>1</v>
      </c>
      <c r="AA148" s="49">
        <f t="shared" si="37"/>
        <v>0</v>
      </c>
      <c r="AB148" s="28"/>
      <c r="AC148" s="49" t="str">
        <v>-</v>
      </c>
      <c r="AD148" s="49">
        <f t="shared" si="38"/>
        <v>1</v>
      </c>
      <c r="AE148" s="49">
        <f t="shared" si="39"/>
        <v>0</v>
      </c>
      <c r="AG148" s="49" t="str">
        <v>Towing or pushing</v>
      </c>
      <c r="AH148" s="49">
        <f t="shared" si="40"/>
        <v>0</v>
      </c>
      <c r="AI148" s="49">
        <f t="shared" si="41"/>
        <v>0</v>
      </c>
      <c r="AJ148" s="27"/>
      <c r="AK148" s="27"/>
      <c r="AL148" s="27"/>
      <c r="AM148" s="27"/>
      <c r="AO148" s="68">
        <f t="shared" si="42"/>
        <v>0</v>
      </c>
      <c r="AP148" s="68">
        <f t="shared" si="43"/>
        <v>0</v>
      </c>
      <c r="AQ148" s="68">
        <f t="shared" si="44"/>
        <v>0</v>
      </c>
      <c r="AR148" s="68" t="str" cm="1">
        <f t="array" ref="AR148">IF($AP148=1,INDEX('COLREGS Decomposition'!$B$3:$H$247,$B148,1),"")</f>
        <v/>
      </c>
      <c r="AS148" s="68" t="str" cm="1">
        <f t="array" ref="AS148">IF($AP148=1,INDEX('COLREGS Decomposition'!$B$3:$H$247,$B148,2),"")</f>
        <v/>
      </c>
      <c r="AT148" s="68" t="str" cm="1">
        <f t="array" ref="AT148">IF($AP148=1,INDEX('COLREGS Decomposition'!$B$3:$H$247,$B148,3),"")</f>
        <v/>
      </c>
      <c r="AU148" s="68" t="str" cm="1">
        <f t="array" ref="AU148">IF($AP148=1,INDEX('COLREGS Decomposition'!$B$3:$H$247,$B148,4),"")</f>
        <v/>
      </c>
      <c r="AV148" s="68" t="str" cm="1">
        <f t="array" ref="AV148">IF($AP148=1,INDEX('COLREGS Decomposition'!$B$3:$H$2487,$B148,5),"")</f>
        <v/>
      </c>
      <c r="AW148" s="68" t="str" cm="1">
        <f t="array" ref="AW148">IF($AP148=1,INDEX('COLREGS Decomposition'!$B$3:$H$247,$B148,6),"")</f>
        <v/>
      </c>
      <c r="AX148" s="68" t="str" cm="1">
        <f t="array" ref="AX148">IF($AP148=1,IF(INDEX('COLREGS Decomposition'!$B$3:$H$247,$B148,7)=0,"",INDEX('COLREGS Decomposition'!$B$3:$H$247,$B148,7)),"")</f>
        <v/>
      </c>
    </row>
    <row r="149" spans="2:50" x14ac:dyDescent="0.25">
      <c r="B149" s="49">
        <v>139</v>
      </c>
      <c r="C149" s="27"/>
      <c r="D149" s="49" t="str">
        <v>-</v>
      </c>
      <c r="E149" s="49">
        <f t="shared" si="32"/>
        <v>1</v>
      </c>
      <c r="F149" s="49">
        <f t="shared" si="45"/>
        <v>0</v>
      </c>
      <c r="G149" s="27"/>
      <c r="H149" s="27"/>
      <c r="I149" s="27"/>
      <c r="J149" s="27"/>
      <c r="K149" s="27"/>
      <c r="L149" s="27"/>
      <c r="N149" s="49" t="str">
        <v>Sailing</v>
      </c>
      <c r="O149" s="49">
        <f t="shared" si="33"/>
        <v>0</v>
      </c>
      <c r="P149" s="49">
        <f>IF(AND(O149=$N$7,N149='Scenario Definition'!$H$11),1,0)</f>
        <v>0</v>
      </c>
      <c r="Q149" s="27"/>
      <c r="R149" s="27"/>
      <c r="S149" s="27"/>
      <c r="U149" s="49" t="str">
        <v>-</v>
      </c>
      <c r="V149" s="49">
        <f t="shared" si="34"/>
        <v>1</v>
      </c>
      <c r="W149" s="49">
        <f t="shared" si="35"/>
        <v>0</v>
      </c>
      <c r="Y149" s="49" t="str">
        <v>-</v>
      </c>
      <c r="Z149" s="49">
        <f t="shared" si="36"/>
        <v>1</v>
      </c>
      <c r="AA149" s="49">
        <f t="shared" si="37"/>
        <v>0</v>
      </c>
      <c r="AB149" s="28"/>
      <c r="AC149" s="49" t="str">
        <v>-</v>
      </c>
      <c r="AD149" s="49">
        <f t="shared" si="38"/>
        <v>1</v>
      </c>
      <c r="AE149" s="49">
        <f t="shared" si="39"/>
        <v>0</v>
      </c>
      <c r="AG149" s="49" t="str">
        <v>-</v>
      </c>
      <c r="AH149" s="49">
        <f t="shared" si="40"/>
        <v>1</v>
      </c>
      <c r="AI149" s="49">
        <f t="shared" si="41"/>
        <v>0</v>
      </c>
      <c r="AJ149" s="27"/>
      <c r="AK149" s="27"/>
      <c r="AL149" s="27"/>
      <c r="AM149" s="27"/>
      <c r="AO149" s="68">
        <f t="shared" si="42"/>
        <v>0</v>
      </c>
      <c r="AP149" s="68">
        <f t="shared" si="43"/>
        <v>0</v>
      </c>
      <c r="AQ149" s="68">
        <f t="shared" si="44"/>
        <v>0</v>
      </c>
      <c r="AR149" s="68" t="str" cm="1">
        <f t="array" ref="AR149">IF($AP149=1,INDEX('COLREGS Decomposition'!$B$3:$H$247,$B149,1),"")</f>
        <v/>
      </c>
      <c r="AS149" s="68" t="str" cm="1">
        <f t="array" ref="AS149">IF($AP149=1,INDEX('COLREGS Decomposition'!$B$3:$H$247,$B149,2),"")</f>
        <v/>
      </c>
      <c r="AT149" s="68" t="str" cm="1">
        <f t="array" ref="AT149">IF($AP149=1,INDEX('COLREGS Decomposition'!$B$3:$H$247,$B149,3),"")</f>
        <v/>
      </c>
      <c r="AU149" s="68" t="str" cm="1">
        <f t="array" ref="AU149">IF($AP149=1,INDEX('COLREGS Decomposition'!$B$3:$H$247,$B149,4),"")</f>
        <v/>
      </c>
      <c r="AV149" s="68" t="str" cm="1">
        <f t="array" ref="AV149">IF($AP149=1,INDEX('COLREGS Decomposition'!$B$3:$H$2487,$B149,5),"")</f>
        <v/>
      </c>
      <c r="AW149" s="68" t="str" cm="1">
        <f t="array" ref="AW149">IF($AP149=1,INDEX('COLREGS Decomposition'!$B$3:$H$247,$B149,6),"")</f>
        <v/>
      </c>
      <c r="AX149" s="68" t="str" cm="1">
        <f t="array" ref="AX149">IF($AP149=1,IF(INDEX('COLREGS Decomposition'!$B$3:$H$247,$B149,7)=0,"",INDEX('COLREGS Decomposition'!$B$3:$H$247,$B149,7)),"")</f>
        <v/>
      </c>
    </row>
    <row r="150" spans="2:50" x14ac:dyDescent="0.25">
      <c r="B150" s="49">
        <v>140</v>
      </c>
      <c r="C150" s="27"/>
      <c r="D150" s="49" t="str">
        <v>L &lt; 20</v>
      </c>
      <c r="E150" s="49">
        <f t="shared" si="32"/>
        <v>1</v>
      </c>
      <c r="F150" s="49">
        <f t="shared" si="45"/>
        <v>1</v>
      </c>
      <c r="G150" s="27"/>
      <c r="H150" s="27"/>
      <c r="I150" s="27"/>
      <c r="J150" s="27"/>
      <c r="K150" s="27"/>
      <c r="L150" s="27"/>
      <c r="N150" s="49" t="str">
        <v>Sailing</v>
      </c>
      <c r="O150" s="49">
        <f t="shared" si="33"/>
        <v>0</v>
      </c>
      <c r="P150" s="49">
        <f>IF(AND(O150=$N$7,N150='Scenario Definition'!$H$11),1,0)</f>
        <v>0</v>
      </c>
      <c r="Q150" s="27"/>
      <c r="R150" s="27"/>
      <c r="S150" s="27"/>
      <c r="U150" s="49" t="str">
        <v>-</v>
      </c>
      <c r="V150" s="49">
        <f t="shared" si="34"/>
        <v>1</v>
      </c>
      <c r="W150" s="49">
        <f t="shared" si="35"/>
        <v>0</v>
      </c>
      <c r="Y150" s="49" t="str">
        <v>-</v>
      </c>
      <c r="Z150" s="49">
        <f t="shared" si="36"/>
        <v>1</v>
      </c>
      <c r="AA150" s="49">
        <f t="shared" si="37"/>
        <v>0</v>
      </c>
      <c r="AB150" s="28"/>
      <c r="AC150" s="49" t="str">
        <v>-</v>
      </c>
      <c r="AD150" s="49">
        <f t="shared" si="38"/>
        <v>1</v>
      </c>
      <c r="AE150" s="49">
        <f t="shared" si="39"/>
        <v>0</v>
      </c>
      <c r="AG150" s="49" t="str">
        <v>-</v>
      </c>
      <c r="AH150" s="49">
        <f t="shared" si="40"/>
        <v>1</v>
      </c>
      <c r="AI150" s="49">
        <f t="shared" si="41"/>
        <v>0</v>
      </c>
      <c r="AJ150" s="27"/>
      <c r="AK150" s="27"/>
      <c r="AL150" s="27"/>
      <c r="AM150" s="27"/>
      <c r="AO150" s="68">
        <f t="shared" si="42"/>
        <v>0</v>
      </c>
      <c r="AP150" s="68">
        <f t="shared" si="43"/>
        <v>0</v>
      </c>
      <c r="AQ150" s="68">
        <f t="shared" si="44"/>
        <v>0</v>
      </c>
      <c r="AR150" s="68" t="str" cm="1">
        <f t="array" ref="AR150">IF($AP150=1,INDEX('COLREGS Decomposition'!$B$3:$H$247,$B150,1),"")</f>
        <v/>
      </c>
      <c r="AS150" s="68" t="str" cm="1">
        <f t="array" ref="AS150">IF($AP150=1,INDEX('COLREGS Decomposition'!$B$3:$H$247,$B150,2),"")</f>
        <v/>
      </c>
      <c r="AT150" s="68" t="str" cm="1">
        <f t="array" ref="AT150">IF($AP150=1,INDEX('COLREGS Decomposition'!$B$3:$H$247,$B150,3),"")</f>
        <v/>
      </c>
      <c r="AU150" s="68" t="str" cm="1">
        <f t="array" ref="AU150">IF($AP150=1,INDEX('COLREGS Decomposition'!$B$3:$H$247,$B150,4),"")</f>
        <v/>
      </c>
      <c r="AV150" s="68" t="str" cm="1">
        <f t="array" ref="AV150">IF($AP150=1,INDEX('COLREGS Decomposition'!$B$3:$H$2487,$B150,5),"")</f>
        <v/>
      </c>
      <c r="AW150" s="68" t="str" cm="1">
        <f t="array" ref="AW150">IF($AP150=1,INDEX('COLREGS Decomposition'!$B$3:$H$247,$B150,6),"")</f>
        <v/>
      </c>
      <c r="AX150" s="68" t="str" cm="1">
        <f t="array" ref="AX150">IF($AP150=1,IF(INDEX('COLREGS Decomposition'!$B$3:$H$247,$B150,7)=0,"",INDEX('COLREGS Decomposition'!$B$3:$H$247,$B150,7)),"")</f>
        <v/>
      </c>
    </row>
    <row r="151" spans="2:50" x14ac:dyDescent="0.25">
      <c r="B151" s="49">
        <v>141</v>
      </c>
      <c r="C151" s="27"/>
      <c r="D151" s="49" t="str">
        <v>-</v>
      </c>
      <c r="E151" s="49">
        <f t="shared" si="32"/>
        <v>1</v>
      </c>
      <c r="F151" s="49">
        <f t="shared" si="45"/>
        <v>0</v>
      </c>
      <c r="G151" s="27"/>
      <c r="H151" s="27"/>
      <c r="I151" s="27"/>
      <c r="J151" s="27"/>
      <c r="K151" s="27"/>
      <c r="L151" s="27"/>
      <c r="N151" s="49" t="str">
        <v>Sailing</v>
      </c>
      <c r="O151" s="49">
        <f t="shared" si="33"/>
        <v>0</v>
      </c>
      <c r="P151" s="49">
        <f>IF(AND(O151=$N$7,N151='Scenario Definition'!$H$11),1,0)</f>
        <v>0</v>
      </c>
      <c r="Q151" s="27"/>
      <c r="R151" s="27"/>
      <c r="S151" s="27"/>
      <c r="U151" s="49" t="str">
        <v>-</v>
      </c>
      <c r="V151" s="49">
        <f t="shared" si="34"/>
        <v>1</v>
      </c>
      <c r="W151" s="49">
        <f t="shared" si="35"/>
        <v>0</v>
      </c>
      <c r="Y151" s="49" t="str">
        <v>-</v>
      </c>
      <c r="Z151" s="49">
        <f t="shared" si="36"/>
        <v>1</v>
      </c>
      <c r="AA151" s="49">
        <f t="shared" si="37"/>
        <v>0</v>
      </c>
      <c r="AB151" s="28"/>
      <c r="AC151" s="49" t="str">
        <v>-</v>
      </c>
      <c r="AD151" s="49">
        <f t="shared" si="38"/>
        <v>1</v>
      </c>
      <c r="AE151" s="49">
        <f t="shared" si="39"/>
        <v>0</v>
      </c>
      <c r="AG151" s="49" t="str">
        <v>-</v>
      </c>
      <c r="AH151" s="49">
        <f t="shared" si="40"/>
        <v>1</v>
      </c>
      <c r="AI151" s="49">
        <f t="shared" si="41"/>
        <v>0</v>
      </c>
      <c r="AJ151" s="27"/>
      <c r="AK151" s="27"/>
      <c r="AL151" s="27"/>
      <c r="AM151" s="27"/>
      <c r="AO151" s="68">
        <f t="shared" si="42"/>
        <v>0</v>
      </c>
      <c r="AP151" s="68">
        <f t="shared" si="43"/>
        <v>0</v>
      </c>
      <c r="AQ151" s="68">
        <f t="shared" si="44"/>
        <v>0</v>
      </c>
      <c r="AR151" s="68" t="str" cm="1">
        <f t="array" ref="AR151">IF($AP151=1,INDEX('COLREGS Decomposition'!$B$3:$H$247,$B151,1),"")</f>
        <v/>
      </c>
      <c r="AS151" s="68" t="str" cm="1">
        <f t="array" ref="AS151">IF($AP151=1,INDEX('COLREGS Decomposition'!$B$3:$H$247,$B151,2),"")</f>
        <v/>
      </c>
      <c r="AT151" s="68" t="str" cm="1">
        <f t="array" ref="AT151">IF($AP151=1,INDEX('COLREGS Decomposition'!$B$3:$H$247,$B151,3),"")</f>
        <v/>
      </c>
      <c r="AU151" s="68" t="str" cm="1">
        <f t="array" ref="AU151">IF($AP151=1,INDEX('COLREGS Decomposition'!$B$3:$H$247,$B151,4),"")</f>
        <v/>
      </c>
      <c r="AV151" s="68" t="str" cm="1">
        <f t="array" ref="AV151">IF($AP151=1,INDEX('COLREGS Decomposition'!$B$3:$H$2487,$B151,5),"")</f>
        <v/>
      </c>
      <c r="AW151" s="68" t="str" cm="1">
        <f t="array" ref="AW151">IF($AP151=1,INDEX('COLREGS Decomposition'!$B$3:$H$247,$B151,6),"")</f>
        <v/>
      </c>
      <c r="AX151" s="68" t="str" cm="1">
        <f t="array" ref="AX151">IF($AP151=1,IF(INDEX('COLREGS Decomposition'!$B$3:$H$247,$B151,7)=0,"",INDEX('COLREGS Decomposition'!$B$3:$H$247,$B151,7)),"")</f>
        <v/>
      </c>
    </row>
    <row r="152" spans="2:50" x14ac:dyDescent="0.25">
      <c r="B152" s="49">
        <v>142</v>
      </c>
      <c r="C152" s="27"/>
      <c r="D152" s="49" t="str">
        <v>L &lt; 7</v>
      </c>
      <c r="E152" s="49">
        <f t="shared" si="32"/>
        <v>0</v>
      </c>
      <c r="F152" s="49">
        <f t="shared" si="45"/>
        <v>0</v>
      </c>
      <c r="G152" s="27"/>
      <c r="H152" s="27"/>
      <c r="I152" s="27"/>
      <c r="J152" s="27"/>
      <c r="K152" s="27"/>
      <c r="L152" s="27"/>
      <c r="N152" s="49" t="str">
        <v>Sailing</v>
      </c>
      <c r="O152" s="49">
        <f t="shared" si="33"/>
        <v>0</v>
      </c>
      <c r="P152" s="49">
        <f>IF(AND(O152=$N$7,N152='Scenario Definition'!$H$11),1,0)</f>
        <v>0</v>
      </c>
      <c r="Q152" s="27"/>
      <c r="R152" s="27"/>
      <c r="S152" s="27"/>
      <c r="U152" s="49" t="str">
        <v>-</v>
      </c>
      <c r="V152" s="49">
        <f t="shared" si="34"/>
        <v>1</v>
      </c>
      <c r="W152" s="49">
        <f t="shared" si="35"/>
        <v>0</v>
      </c>
      <c r="Y152" s="49" t="str">
        <v>-</v>
      </c>
      <c r="Z152" s="49">
        <f t="shared" si="36"/>
        <v>1</v>
      </c>
      <c r="AA152" s="49">
        <f t="shared" si="37"/>
        <v>0</v>
      </c>
      <c r="AB152" s="28"/>
      <c r="AC152" s="49" t="str">
        <v>-</v>
      </c>
      <c r="AD152" s="49">
        <f t="shared" si="38"/>
        <v>1</v>
      </c>
      <c r="AE152" s="49">
        <f t="shared" si="39"/>
        <v>0</v>
      </c>
      <c r="AG152" s="49" t="str">
        <v>-</v>
      </c>
      <c r="AH152" s="49">
        <f t="shared" si="40"/>
        <v>1</v>
      </c>
      <c r="AI152" s="49">
        <f t="shared" si="41"/>
        <v>0</v>
      </c>
      <c r="AJ152" s="27"/>
      <c r="AK152" s="27"/>
      <c r="AL152" s="27"/>
      <c r="AM152" s="27"/>
      <c r="AO152" s="68">
        <f t="shared" si="42"/>
        <v>0</v>
      </c>
      <c r="AP152" s="68">
        <f t="shared" si="43"/>
        <v>0</v>
      </c>
      <c r="AQ152" s="68">
        <f t="shared" si="44"/>
        <v>0</v>
      </c>
      <c r="AR152" s="68" t="str" cm="1">
        <f t="array" ref="AR152">IF($AP152=1,INDEX('COLREGS Decomposition'!$B$3:$H$247,$B152,1),"")</f>
        <v/>
      </c>
      <c r="AS152" s="68" t="str" cm="1">
        <f t="array" ref="AS152">IF($AP152=1,INDEX('COLREGS Decomposition'!$B$3:$H$247,$B152,2),"")</f>
        <v/>
      </c>
      <c r="AT152" s="68" t="str" cm="1">
        <f t="array" ref="AT152">IF($AP152=1,INDEX('COLREGS Decomposition'!$B$3:$H$247,$B152,3),"")</f>
        <v/>
      </c>
      <c r="AU152" s="68" t="str" cm="1">
        <f t="array" ref="AU152">IF($AP152=1,INDEX('COLREGS Decomposition'!$B$3:$H$247,$B152,4),"")</f>
        <v/>
      </c>
      <c r="AV152" s="68" t="str" cm="1">
        <f t="array" ref="AV152">IF($AP152=1,INDEX('COLREGS Decomposition'!$B$3:$H$2487,$B152,5),"")</f>
        <v/>
      </c>
      <c r="AW152" s="68" t="str" cm="1">
        <f t="array" ref="AW152">IF($AP152=1,INDEX('COLREGS Decomposition'!$B$3:$H$247,$B152,6),"")</f>
        <v/>
      </c>
      <c r="AX152" s="68" t="str" cm="1">
        <f t="array" ref="AX152">IF($AP152=1,IF(INDEX('COLREGS Decomposition'!$B$3:$H$247,$B152,7)=0,"",INDEX('COLREGS Decomposition'!$B$3:$H$247,$B152,7)),"")</f>
        <v/>
      </c>
    </row>
    <row r="153" spans="2:50" x14ac:dyDescent="0.25">
      <c r="B153" s="49">
        <v>143</v>
      </c>
      <c r="C153" s="27"/>
      <c r="D153" s="49" t="str">
        <v>-</v>
      </c>
      <c r="E153" s="49">
        <f t="shared" si="32"/>
        <v>1</v>
      </c>
      <c r="F153" s="49">
        <f t="shared" si="45"/>
        <v>0</v>
      </c>
      <c r="G153" s="27"/>
      <c r="H153" s="27"/>
      <c r="I153" s="27"/>
      <c r="J153" s="27"/>
      <c r="K153" s="27"/>
      <c r="L153" s="27"/>
      <c r="N153" s="49" t="str">
        <v>Sailing</v>
      </c>
      <c r="O153" s="49">
        <f t="shared" si="33"/>
        <v>0</v>
      </c>
      <c r="P153" s="49">
        <f>IF(AND(O153=$N$7,N153='Scenario Definition'!$H$11),1,0)</f>
        <v>0</v>
      </c>
      <c r="Q153" s="27"/>
      <c r="R153" s="27"/>
      <c r="S153" s="27"/>
      <c r="U153" s="49" t="str">
        <v>-</v>
      </c>
      <c r="V153" s="49">
        <f t="shared" si="34"/>
        <v>1</v>
      </c>
      <c r="W153" s="49">
        <f t="shared" si="35"/>
        <v>0</v>
      </c>
      <c r="Y153" s="49" t="str">
        <v>-</v>
      </c>
      <c r="Z153" s="49">
        <f t="shared" si="36"/>
        <v>1</v>
      </c>
      <c r="AA153" s="49">
        <f t="shared" si="37"/>
        <v>0</v>
      </c>
      <c r="AB153" s="28"/>
      <c r="AC153" s="49" t="str">
        <v>-</v>
      </c>
      <c r="AD153" s="49">
        <f t="shared" si="38"/>
        <v>1</v>
      </c>
      <c r="AE153" s="49">
        <f t="shared" si="39"/>
        <v>0</v>
      </c>
      <c r="AG153" s="49" t="str">
        <v>-</v>
      </c>
      <c r="AH153" s="49">
        <f t="shared" si="40"/>
        <v>1</v>
      </c>
      <c r="AI153" s="49">
        <f t="shared" si="41"/>
        <v>0</v>
      </c>
      <c r="AJ153" s="27"/>
      <c r="AK153" s="27"/>
      <c r="AL153" s="27"/>
      <c r="AM153" s="27"/>
      <c r="AO153" s="68">
        <f t="shared" si="42"/>
        <v>0</v>
      </c>
      <c r="AP153" s="68">
        <f t="shared" si="43"/>
        <v>0</v>
      </c>
      <c r="AQ153" s="68">
        <f t="shared" si="44"/>
        <v>0</v>
      </c>
      <c r="AR153" s="68" t="str" cm="1">
        <f t="array" ref="AR153">IF($AP153=1,INDEX('COLREGS Decomposition'!$B$3:$H$247,$B153,1),"")</f>
        <v/>
      </c>
      <c r="AS153" s="68" t="str" cm="1">
        <f t="array" ref="AS153">IF($AP153=1,INDEX('COLREGS Decomposition'!$B$3:$H$247,$B153,2),"")</f>
        <v/>
      </c>
      <c r="AT153" s="68" t="str" cm="1">
        <f t="array" ref="AT153">IF($AP153=1,INDEX('COLREGS Decomposition'!$B$3:$H$247,$B153,3),"")</f>
        <v/>
      </c>
      <c r="AU153" s="68" t="str" cm="1">
        <f t="array" ref="AU153">IF($AP153=1,INDEX('COLREGS Decomposition'!$B$3:$H$247,$B153,4),"")</f>
        <v/>
      </c>
      <c r="AV153" s="68" t="str" cm="1">
        <f t="array" ref="AV153">IF($AP153=1,INDEX('COLREGS Decomposition'!$B$3:$H$2487,$B153,5),"")</f>
        <v/>
      </c>
      <c r="AW153" s="68" t="str" cm="1">
        <f t="array" ref="AW153">IF($AP153=1,INDEX('COLREGS Decomposition'!$B$3:$H$247,$B153,6),"")</f>
        <v/>
      </c>
      <c r="AX153" s="68" t="str" cm="1">
        <f t="array" ref="AX153">IF($AP153=1,IF(INDEX('COLREGS Decomposition'!$B$3:$H$247,$B153,7)=0,"",INDEX('COLREGS Decomposition'!$B$3:$H$247,$B153,7)),"")</f>
        <v/>
      </c>
    </row>
    <row r="154" spans="2:50" x14ac:dyDescent="0.25">
      <c r="B154" s="49">
        <v>144</v>
      </c>
      <c r="C154" s="27"/>
      <c r="D154" s="49" t="str">
        <v>-</v>
      </c>
      <c r="E154" s="49">
        <f t="shared" si="32"/>
        <v>1</v>
      </c>
      <c r="F154" s="49">
        <f t="shared" si="45"/>
        <v>0</v>
      </c>
      <c r="G154" s="27"/>
      <c r="H154" s="27"/>
      <c r="I154" s="27"/>
      <c r="J154" s="27"/>
      <c r="K154" s="27"/>
      <c r="L154" s="27"/>
      <c r="N154" s="49" t="str">
        <v>Sailing</v>
      </c>
      <c r="O154" s="49">
        <f t="shared" si="33"/>
        <v>0</v>
      </c>
      <c r="P154" s="49">
        <f>IF(AND(O154=$N$7,N154='Scenario Definition'!$H$11),1,0)</f>
        <v>0</v>
      </c>
      <c r="Q154" s="27"/>
      <c r="R154" s="27"/>
      <c r="S154" s="27"/>
      <c r="U154" s="49" t="str">
        <v>-</v>
      </c>
      <c r="V154" s="49">
        <f t="shared" si="34"/>
        <v>1</v>
      </c>
      <c r="W154" s="49">
        <f t="shared" si="35"/>
        <v>0</v>
      </c>
      <c r="Y154" s="49" t="str">
        <v>-</v>
      </c>
      <c r="Z154" s="49">
        <f t="shared" si="36"/>
        <v>1</v>
      </c>
      <c r="AA154" s="49">
        <f t="shared" si="37"/>
        <v>0</v>
      </c>
      <c r="AB154" s="28"/>
      <c r="AC154" s="49" t="str">
        <v>-</v>
      </c>
      <c r="AD154" s="49">
        <f t="shared" si="38"/>
        <v>1</v>
      </c>
      <c r="AE154" s="49">
        <f t="shared" si="39"/>
        <v>0</v>
      </c>
      <c r="AG154" s="49" t="str">
        <v>-</v>
      </c>
      <c r="AH154" s="49">
        <f t="shared" si="40"/>
        <v>1</v>
      </c>
      <c r="AI154" s="49">
        <f t="shared" si="41"/>
        <v>0</v>
      </c>
      <c r="AJ154" s="27"/>
      <c r="AK154" s="27"/>
      <c r="AL154" s="27"/>
      <c r="AM154" s="27"/>
      <c r="AO154" s="68">
        <f t="shared" si="42"/>
        <v>0</v>
      </c>
      <c r="AP154" s="68">
        <f t="shared" si="43"/>
        <v>0</v>
      </c>
      <c r="AQ154" s="68">
        <f t="shared" si="44"/>
        <v>0</v>
      </c>
      <c r="AR154" s="68" t="str" cm="1">
        <f t="array" ref="AR154">IF($AP154=1,INDEX('COLREGS Decomposition'!$B$3:$H$247,$B154,1),"")</f>
        <v/>
      </c>
      <c r="AS154" s="68" t="str" cm="1">
        <f t="array" ref="AS154">IF($AP154=1,INDEX('COLREGS Decomposition'!$B$3:$H$247,$B154,2),"")</f>
        <v/>
      </c>
      <c r="AT154" s="68" t="str" cm="1">
        <f t="array" ref="AT154">IF($AP154=1,INDEX('COLREGS Decomposition'!$B$3:$H$247,$B154,3),"")</f>
        <v/>
      </c>
      <c r="AU154" s="68" t="str" cm="1">
        <f t="array" ref="AU154">IF($AP154=1,INDEX('COLREGS Decomposition'!$B$3:$H$247,$B154,4),"")</f>
        <v/>
      </c>
      <c r="AV154" s="68" t="str" cm="1">
        <f t="array" ref="AV154">IF($AP154=1,INDEX('COLREGS Decomposition'!$B$3:$H$2487,$B154,5),"")</f>
        <v/>
      </c>
      <c r="AW154" s="68" t="str" cm="1">
        <f t="array" ref="AW154">IF($AP154=1,INDEX('COLREGS Decomposition'!$B$3:$H$247,$B154,6),"")</f>
        <v/>
      </c>
      <c r="AX154" s="68" t="str" cm="1">
        <f t="array" ref="AX154">IF($AP154=1,IF(INDEX('COLREGS Decomposition'!$B$3:$H$247,$B154,7)=0,"",INDEX('COLREGS Decomposition'!$B$3:$H$247,$B154,7)),"")</f>
        <v/>
      </c>
    </row>
    <row r="155" spans="2:50" x14ac:dyDescent="0.25">
      <c r="B155" s="49">
        <v>145</v>
      </c>
      <c r="C155" s="27"/>
      <c r="D155" s="49" t="str">
        <v>-</v>
      </c>
      <c r="E155" s="49">
        <f t="shared" si="32"/>
        <v>1</v>
      </c>
      <c r="F155" s="49">
        <f t="shared" si="45"/>
        <v>0</v>
      </c>
      <c r="G155" s="27"/>
      <c r="H155" s="27"/>
      <c r="I155" s="27"/>
      <c r="J155" s="27"/>
      <c r="K155" s="27"/>
      <c r="L155" s="27"/>
      <c r="N155" s="49" t="str">
        <v>-</v>
      </c>
      <c r="O155" s="49">
        <f t="shared" si="33"/>
        <v>1</v>
      </c>
      <c r="P155" s="49">
        <f>IF(AND(O155=$N$7,N155='Scenario Definition'!$H$11),1,0)</f>
        <v>0</v>
      </c>
      <c r="Q155" s="27"/>
      <c r="R155" s="27"/>
      <c r="S155" s="27"/>
      <c r="U155" s="49" t="str">
        <v>-</v>
      </c>
      <c r="V155" s="49">
        <f t="shared" si="34"/>
        <v>1</v>
      </c>
      <c r="W155" s="49">
        <f t="shared" si="35"/>
        <v>0</v>
      </c>
      <c r="Y155" s="49" t="str">
        <v>-</v>
      </c>
      <c r="Z155" s="49">
        <f t="shared" si="36"/>
        <v>1</v>
      </c>
      <c r="AA155" s="49">
        <f t="shared" si="37"/>
        <v>0</v>
      </c>
      <c r="AB155" s="28"/>
      <c r="AC155" s="49" t="str">
        <v>-</v>
      </c>
      <c r="AD155" s="49">
        <f t="shared" si="38"/>
        <v>1</v>
      </c>
      <c r="AE155" s="49">
        <f t="shared" si="39"/>
        <v>0</v>
      </c>
      <c r="AG155" s="49" t="str">
        <v>Fishing</v>
      </c>
      <c r="AH155" s="49">
        <f t="shared" si="40"/>
        <v>0</v>
      </c>
      <c r="AI155" s="49">
        <f t="shared" si="41"/>
        <v>0</v>
      </c>
      <c r="AJ155" s="27"/>
      <c r="AK155" s="27"/>
      <c r="AL155" s="27"/>
      <c r="AM155" s="27"/>
      <c r="AO155" s="68">
        <f t="shared" si="42"/>
        <v>0</v>
      </c>
      <c r="AP155" s="68">
        <f t="shared" si="43"/>
        <v>0</v>
      </c>
      <c r="AQ155" s="68">
        <f t="shared" si="44"/>
        <v>0</v>
      </c>
      <c r="AR155" s="68" t="str" cm="1">
        <f t="array" ref="AR155">IF($AP155=1,INDEX('COLREGS Decomposition'!$B$3:$H$247,$B155,1),"")</f>
        <v/>
      </c>
      <c r="AS155" s="68" t="str" cm="1">
        <f t="array" ref="AS155">IF($AP155=1,INDEX('COLREGS Decomposition'!$B$3:$H$247,$B155,2),"")</f>
        <v/>
      </c>
      <c r="AT155" s="68" t="str" cm="1">
        <f t="array" ref="AT155">IF($AP155=1,INDEX('COLREGS Decomposition'!$B$3:$H$247,$B155,3),"")</f>
        <v/>
      </c>
      <c r="AU155" s="68" t="str" cm="1">
        <f t="array" ref="AU155">IF($AP155=1,INDEX('COLREGS Decomposition'!$B$3:$H$247,$B155,4),"")</f>
        <v/>
      </c>
      <c r="AV155" s="68" t="str" cm="1">
        <f t="array" ref="AV155">IF($AP155=1,INDEX('COLREGS Decomposition'!$B$3:$H$2487,$B155,5),"")</f>
        <v/>
      </c>
      <c r="AW155" s="68" t="str" cm="1">
        <f t="array" ref="AW155">IF($AP155=1,INDEX('COLREGS Decomposition'!$B$3:$H$247,$B155,6),"")</f>
        <v/>
      </c>
      <c r="AX155" s="68" t="str" cm="1">
        <f t="array" ref="AX155">IF($AP155=1,IF(INDEX('COLREGS Decomposition'!$B$3:$H$247,$B155,7)=0,"",INDEX('COLREGS Decomposition'!$B$3:$H$247,$B155,7)),"")</f>
        <v/>
      </c>
    </row>
    <row r="156" spans="2:50" x14ac:dyDescent="0.25">
      <c r="B156" s="49">
        <v>146</v>
      </c>
      <c r="C156" s="27"/>
      <c r="D156" s="49" t="str">
        <v>-</v>
      </c>
      <c r="E156" s="49">
        <f t="shared" si="32"/>
        <v>1</v>
      </c>
      <c r="F156" s="49">
        <f t="shared" si="45"/>
        <v>0</v>
      </c>
      <c r="G156" s="27"/>
      <c r="H156" s="27"/>
      <c r="I156" s="27"/>
      <c r="J156" s="27"/>
      <c r="K156" s="27"/>
      <c r="L156" s="27"/>
      <c r="N156" s="49" t="str">
        <v>-</v>
      </c>
      <c r="O156" s="49">
        <f t="shared" si="33"/>
        <v>1</v>
      </c>
      <c r="P156" s="49">
        <f>IF(AND(O156=$N$7,N156='Scenario Definition'!$H$11),1,0)</f>
        <v>0</v>
      </c>
      <c r="Q156" s="27"/>
      <c r="R156" s="27"/>
      <c r="S156" s="27"/>
      <c r="U156" s="49" t="str">
        <v>-</v>
      </c>
      <c r="V156" s="49">
        <f t="shared" si="34"/>
        <v>1</v>
      </c>
      <c r="W156" s="49">
        <f t="shared" si="35"/>
        <v>0</v>
      </c>
      <c r="Y156" s="49" t="str">
        <v>-</v>
      </c>
      <c r="Z156" s="49">
        <f t="shared" si="36"/>
        <v>1</v>
      </c>
      <c r="AA156" s="49">
        <f t="shared" si="37"/>
        <v>0</v>
      </c>
      <c r="AB156" s="28"/>
      <c r="AC156" s="49" t="str">
        <v>-</v>
      </c>
      <c r="AD156" s="49">
        <f t="shared" si="38"/>
        <v>1</v>
      </c>
      <c r="AE156" s="49">
        <f t="shared" si="39"/>
        <v>0</v>
      </c>
      <c r="AG156" s="49" t="str">
        <v>Fishing</v>
      </c>
      <c r="AH156" s="49">
        <f t="shared" si="40"/>
        <v>0</v>
      </c>
      <c r="AI156" s="49">
        <f t="shared" si="41"/>
        <v>0</v>
      </c>
      <c r="AJ156" s="27"/>
      <c r="AK156" s="27"/>
      <c r="AL156" s="27"/>
      <c r="AM156" s="27"/>
      <c r="AO156" s="68">
        <f t="shared" si="42"/>
        <v>0</v>
      </c>
      <c r="AP156" s="68">
        <f t="shared" si="43"/>
        <v>0</v>
      </c>
      <c r="AQ156" s="68">
        <f t="shared" si="44"/>
        <v>0</v>
      </c>
      <c r="AR156" s="68" t="str" cm="1">
        <f t="array" ref="AR156">IF($AP156=1,INDEX('COLREGS Decomposition'!$B$3:$H$247,$B156,1),"")</f>
        <v/>
      </c>
      <c r="AS156" s="68" t="str" cm="1">
        <f t="array" ref="AS156">IF($AP156=1,INDEX('COLREGS Decomposition'!$B$3:$H$247,$B156,2),"")</f>
        <v/>
      </c>
      <c r="AT156" s="68" t="str" cm="1">
        <f t="array" ref="AT156">IF($AP156=1,INDEX('COLREGS Decomposition'!$B$3:$H$247,$B156,3),"")</f>
        <v/>
      </c>
      <c r="AU156" s="68" t="str" cm="1">
        <f t="array" ref="AU156">IF($AP156=1,INDEX('COLREGS Decomposition'!$B$3:$H$247,$B156,4),"")</f>
        <v/>
      </c>
      <c r="AV156" s="68" t="str" cm="1">
        <f t="array" ref="AV156">IF($AP156=1,INDEX('COLREGS Decomposition'!$B$3:$H$2487,$B156,5),"")</f>
        <v/>
      </c>
      <c r="AW156" s="68" t="str" cm="1">
        <f t="array" ref="AW156">IF($AP156=1,INDEX('COLREGS Decomposition'!$B$3:$H$247,$B156,6),"")</f>
        <v/>
      </c>
      <c r="AX156" s="68" t="str" cm="1">
        <f t="array" ref="AX156">IF($AP156=1,IF(INDEX('COLREGS Decomposition'!$B$3:$H$247,$B156,7)=0,"",INDEX('COLREGS Decomposition'!$B$3:$H$247,$B156,7)),"")</f>
        <v/>
      </c>
    </row>
    <row r="157" spans="2:50" x14ac:dyDescent="0.25">
      <c r="B157" s="49">
        <v>147</v>
      </c>
      <c r="C157" s="27"/>
      <c r="D157" s="49" t="str">
        <v>-</v>
      </c>
      <c r="E157" s="49">
        <f t="shared" si="32"/>
        <v>1</v>
      </c>
      <c r="F157" s="49">
        <f t="shared" si="45"/>
        <v>0</v>
      </c>
      <c r="G157" s="27"/>
      <c r="H157" s="27"/>
      <c r="I157" s="27"/>
      <c r="J157" s="27"/>
      <c r="K157" s="27"/>
      <c r="L157" s="27"/>
      <c r="N157" s="49" t="str">
        <v>-</v>
      </c>
      <c r="O157" s="49">
        <f t="shared" si="33"/>
        <v>1</v>
      </c>
      <c r="P157" s="49">
        <f>IF(AND(O157=$N$7,N157='Scenario Definition'!$H$11),1,0)</f>
        <v>0</v>
      </c>
      <c r="Q157" s="27"/>
      <c r="R157" s="27"/>
      <c r="S157" s="27"/>
      <c r="U157" s="49" t="str">
        <v>-</v>
      </c>
      <c r="V157" s="49">
        <f t="shared" si="34"/>
        <v>1</v>
      </c>
      <c r="W157" s="49">
        <f t="shared" si="35"/>
        <v>0</v>
      </c>
      <c r="Y157" s="49" t="str">
        <v>-</v>
      </c>
      <c r="Z157" s="49">
        <f t="shared" si="36"/>
        <v>1</v>
      </c>
      <c r="AA157" s="49">
        <f t="shared" si="37"/>
        <v>0</v>
      </c>
      <c r="AB157" s="28"/>
      <c r="AC157" s="49" t="str">
        <v>-</v>
      </c>
      <c r="AD157" s="49">
        <f t="shared" si="38"/>
        <v>1</v>
      </c>
      <c r="AE157" s="49">
        <f t="shared" si="39"/>
        <v>0</v>
      </c>
      <c r="AG157" s="49" t="str">
        <v>Fishing</v>
      </c>
      <c r="AH157" s="49">
        <f t="shared" si="40"/>
        <v>0</v>
      </c>
      <c r="AI157" s="49">
        <f t="shared" si="41"/>
        <v>0</v>
      </c>
      <c r="AJ157" s="27"/>
      <c r="AK157" s="27"/>
      <c r="AL157" s="27"/>
      <c r="AM157" s="27"/>
      <c r="AO157" s="68">
        <f t="shared" si="42"/>
        <v>0</v>
      </c>
      <c r="AP157" s="68">
        <f t="shared" si="43"/>
        <v>0</v>
      </c>
      <c r="AQ157" s="68">
        <f t="shared" si="44"/>
        <v>0</v>
      </c>
      <c r="AR157" s="68" t="str" cm="1">
        <f t="array" ref="AR157">IF($AP157=1,INDEX('COLREGS Decomposition'!$B$3:$H$247,$B157,1),"")</f>
        <v/>
      </c>
      <c r="AS157" s="68" t="str" cm="1">
        <f t="array" ref="AS157">IF($AP157=1,INDEX('COLREGS Decomposition'!$B$3:$H$247,$B157,2),"")</f>
        <v/>
      </c>
      <c r="AT157" s="68" t="str" cm="1">
        <f t="array" ref="AT157">IF($AP157=1,INDEX('COLREGS Decomposition'!$B$3:$H$247,$B157,3),"")</f>
        <v/>
      </c>
      <c r="AU157" s="68" t="str" cm="1">
        <f t="array" ref="AU157">IF($AP157=1,INDEX('COLREGS Decomposition'!$B$3:$H$247,$B157,4),"")</f>
        <v/>
      </c>
      <c r="AV157" s="68" t="str" cm="1">
        <f t="array" ref="AV157">IF($AP157=1,INDEX('COLREGS Decomposition'!$B$3:$H$2487,$B157,5),"")</f>
        <v/>
      </c>
      <c r="AW157" s="68" t="str" cm="1">
        <f t="array" ref="AW157">IF($AP157=1,INDEX('COLREGS Decomposition'!$B$3:$H$247,$B157,6),"")</f>
        <v/>
      </c>
      <c r="AX157" s="68" t="str" cm="1">
        <f t="array" ref="AX157">IF($AP157=1,IF(INDEX('COLREGS Decomposition'!$B$3:$H$247,$B157,7)=0,"",INDEX('COLREGS Decomposition'!$B$3:$H$247,$B157,7)),"")</f>
        <v/>
      </c>
    </row>
    <row r="158" spans="2:50" x14ac:dyDescent="0.25">
      <c r="B158" s="49">
        <v>148</v>
      </c>
      <c r="C158" s="27"/>
      <c r="D158" s="49" t="str">
        <v>-</v>
      </c>
      <c r="E158" s="49">
        <f t="shared" si="32"/>
        <v>1</v>
      </c>
      <c r="F158" s="49">
        <f t="shared" si="45"/>
        <v>0</v>
      </c>
      <c r="G158" s="27"/>
      <c r="H158" s="27"/>
      <c r="I158" s="27"/>
      <c r="J158" s="27"/>
      <c r="K158" s="27"/>
      <c r="L158" s="27"/>
      <c r="N158" s="49" t="str">
        <v>-</v>
      </c>
      <c r="O158" s="49">
        <f t="shared" si="33"/>
        <v>1</v>
      </c>
      <c r="P158" s="49">
        <f>IF(AND(O158=$N$7,N158='Scenario Definition'!$H$11),1,0)</f>
        <v>0</v>
      </c>
      <c r="Q158" s="27"/>
      <c r="R158" s="27"/>
      <c r="S158" s="27"/>
      <c r="U158" s="49" t="str">
        <v>-</v>
      </c>
      <c r="V158" s="49">
        <f t="shared" si="34"/>
        <v>1</v>
      </c>
      <c r="W158" s="49">
        <f t="shared" si="35"/>
        <v>0</v>
      </c>
      <c r="Y158" s="49" t="str">
        <v>-</v>
      </c>
      <c r="Z158" s="49">
        <f t="shared" si="36"/>
        <v>1</v>
      </c>
      <c r="AA158" s="49">
        <f t="shared" si="37"/>
        <v>0</v>
      </c>
      <c r="AB158" s="28"/>
      <c r="AC158" s="49" t="str">
        <v>-</v>
      </c>
      <c r="AD158" s="49">
        <f t="shared" si="38"/>
        <v>1</v>
      </c>
      <c r="AE158" s="49">
        <f t="shared" si="39"/>
        <v>0</v>
      </c>
      <c r="AG158" s="49" t="str">
        <v>Fishing</v>
      </c>
      <c r="AH158" s="49">
        <f t="shared" si="40"/>
        <v>0</v>
      </c>
      <c r="AI158" s="49">
        <f t="shared" si="41"/>
        <v>0</v>
      </c>
      <c r="AJ158" s="27"/>
      <c r="AK158" s="27"/>
      <c r="AL158" s="27"/>
      <c r="AM158" s="27"/>
      <c r="AO158" s="68">
        <f t="shared" si="42"/>
        <v>0</v>
      </c>
      <c r="AP158" s="68">
        <f t="shared" si="43"/>
        <v>0</v>
      </c>
      <c r="AQ158" s="68">
        <f t="shared" si="44"/>
        <v>0</v>
      </c>
      <c r="AR158" s="68" t="str" cm="1">
        <f t="array" ref="AR158">IF($AP158=1,INDEX('COLREGS Decomposition'!$B$3:$H$247,$B158,1),"")</f>
        <v/>
      </c>
      <c r="AS158" s="68" t="str" cm="1">
        <f t="array" ref="AS158">IF($AP158=1,INDEX('COLREGS Decomposition'!$B$3:$H$247,$B158,2),"")</f>
        <v/>
      </c>
      <c r="AT158" s="68" t="str" cm="1">
        <f t="array" ref="AT158">IF($AP158=1,INDEX('COLREGS Decomposition'!$B$3:$H$247,$B158,3),"")</f>
        <v/>
      </c>
      <c r="AU158" s="68" t="str" cm="1">
        <f t="array" ref="AU158">IF($AP158=1,INDEX('COLREGS Decomposition'!$B$3:$H$247,$B158,4),"")</f>
        <v/>
      </c>
      <c r="AV158" s="68" t="str" cm="1">
        <f t="array" ref="AV158">IF($AP158=1,INDEX('COLREGS Decomposition'!$B$3:$H$2487,$B158,5),"")</f>
        <v/>
      </c>
      <c r="AW158" s="68" t="str" cm="1">
        <f t="array" ref="AW158">IF($AP158=1,INDEX('COLREGS Decomposition'!$B$3:$H$247,$B158,6),"")</f>
        <v/>
      </c>
      <c r="AX158" s="68" t="str" cm="1">
        <f t="array" ref="AX158">IF($AP158=1,IF(INDEX('COLREGS Decomposition'!$B$3:$H$247,$B158,7)=0,"",INDEX('COLREGS Decomposition'!$B$3:$H$247,$B158,7)),"")</f>
        <v/>
      </c>
    </row>
    <row r="159" spans="2:50" x14ac:dyDescent="0.25">
      <c r="B159" s="49">
        <v>149</v>
      </c>
      <c r="C159" s="27"/>
      <c r="D159" s="49" t="str">
        <v>-</v>
      </c>
      <c r="E159" s="49">
        <f t="shared" si="32"/>
        <v>1</v>
      </c>
      <c r="F159" s="49">
        <f t="shared" si="45"/>
        <v>0</v>
      </c>
      <c r="G159" s="27"/>
      <c r="H159" s="27"/>
      <c r="I159" s="27"/>
      <c r="J159" s="27"/>
      <c r="K159" s="27"/>
      <c r="L159" s="27"/>
      <c r="N159" s="49" t="str">
        <v>-</v>
      </c>
      <c r="O159" s="49">
        <f t="shared" si="33"/>
        <v>1</v>
      </c>
      <c r="P159" s="49">
        <f>IF(AND(O159=$N$7,N159='Scenario Definition'!$H$11),1,0)</f>
        <v>0</v>
      </c>
      <c r="Q159" s="27"/>
      <c r="R159" s="27"/>
      <c r="S159" s="27"/>
      <c r="U159" s="49" t="str">
        <v>-</v>
      </c>
      <c r="V159" s="49">
        <f t="shared" si="34"/>
        <v>1</v>
      </c>
      <c r="W159" s="49">
        <f t="shared" si="35"/>
        <v>0</v>
      </c>
      <c r="Y159" s="49" t="str">
        <v>-</v>
      </c>
      <c r="Z159" s="49">
        <f t="shared" si="36"/>
        <v>1</v>
      </c>
      <c r="AA159" s="49">
        <f t="shared" si="37"/>
        <v>0</v>
      </c>
      <c r="AB159" s="28"/>
      <c r="AC159" s="49" t="str">
        <v>-</v>
      </c>
      <c r="AD159" s="49">
        <f t="shared" si="38"/>
        <v>1</v>
      </c>
      <c r="AE159" s="49">
        <f t="shared" si="39"/>
        <v>0</v>
      </c>
      <c r="AG159" s="49" t="str">
        <v>Fishing</v>
      </c>
      <c r="AH159" s="49">
        <f t="shared" si="40"/>
        <v>0</v>
      </c>
      <c r="AI159" s="49">
        <f t="shared" si="41"/>
        <v>0</v>
      </c>
      <c r="AJ159" s="27"/>
      <c r="AK159" s="27"/>
      <c r="AL159" s="27"/>
      <c r="AM159" s="27"/>
      <c r="AO159" s="68">
        <f t="shared" si="42"/>
        <v>0</v>
      </c>
      <c r="AP159" s="68">
        <f t="shared" si="43"/>
        <v>0</v>
      </c>
      <c r="AQ159" s="68">
        <f t="shared" si="44"/>
        <v>0</v>
      </c>
      <c r="AR159" s="68" t="str" cm="1">
        <f t="array" ref="AR159">IF($AP159=1,INDEX('COLREGS Decomposition'!$B$3:$H$247,$B159,1),"")</f>
        <v/>
      </c>
      <c r="AS159" s="68" t="str" cm="1">
        <f t="array" ref="AS159">IF($AP159=1,INDEX('COLREGS Decomposition'!$B$3:$H$247,$B159,2),"")</f>
        <v/>
      </c>
      <c r="AT159" s="68" t="str" cm="1">
        <f t="array" ref="AT159">IF($AP159=1,INDEX('COLREGS Decomposition'!$B$3:$H$247,$B159,3),"")</f>
        <v/>
      </c>
      <c r="AU159" s="68" t="str" cm="1">
        <f t="array" ref="AU159">IF($AP159=1,INDEX('COLREGS Decomposition'!$B$3:$H$247,$B159,4),"")</f>
        <v/>
      </c>
      <c r="AV159" s="68" t="str" cm="1">
        <f t="array" ref="AV159">IF($AP159=1,INDEX('COLREGS Decomposition'!$B$3:$H$2487,$B159,5),"")</f>
        <v/>
      </c>
      <c r="AW159" s="68" t="str" cm="1">
        <f t="array" ref="AW159">IF($AP159=1,INDEX('COLREGS Decomposition'!$B$3:$H$247,$B159,6),"")</f>
        <v/>
      </c>
      <c r="AX159" s="68" t="str" cm="1">
        <f t="array" ref="AX159">IF($AP159=1,IF(INDEX('COLREGS Decomposition'!$B$3:$H$247,$B159,7)=0,"",INDEX('COLREGS Decomposition'!$B$3:$H$247,$B159,7)),"")</f>
        <v/>
      </c>
    </row>
    <row r="160" spans="2:50" x14ac:dyDescent="0.25">
      <c r="B160" s="49">
        <v>150</v>
      </c>
      <c r="C160" s="27"/>
      <c r="D160" s="49" t="str">
        <v>-</v>
      </c>
      <c r="E160" s="49">
        <f t="shared" si="32"/>
        <v>1</v>
      </c>
      <c r="F160" s="49">
        <f t="shared" si="45"/>
        <v>0</v>
      </c>
      <c r="G160" s="27"/>
      <c r="H160" s="27"/>
      <c r="I160" s="27"/>
      <c r="J160" s="27"/>
      <c r="K160" s="27"/>
      <c r="L160" s="27"/>
      <c r="N160" s="49" t="str">
        <v>-</v>
      </c>
      <c r="O160" s="49">
        <f t="shared" si="33"/>
        <v>1</v>
      </c>
      <c r="P160" s="49">
        <f>IF(AND(O160=$N$7,N160='Scenario Definition'!$H$11),1,0)</f>
        <v>0</v>
      </c>
      <c r="Q160" s="27"/>
      <c r="R160" s="27"/>
      <c r="S160" s="27"/>
      <c r="U160" s="49" t="str">
        <v>-</v>
      </c>
      <c r="V160" s="49">
        <f t="shared" si="34"/>
        <v>1</v>
      </c>
      <c r="W160" s="49">
        <f t="shared" si="35"/>
        <v>0</v>
      </c>
      <c r="Y160" s="49" t="str">
        <v>-</v>
      </c>
      <c r="Z160" s="49">
        <f t="shared" si="36"/>
        <v>1</v>
      </c>
      <c r="AA160" s="49">
        <f t="shared" si="37"/>
        <v>0</v>
      </c>
      <c r="AB160" s="28"/>
      <c r="AC160" s="49" t="str">
        <v>-</v>
      </c>
      <c r="AD160" s="49">
        <f t="shared" si="38"/>
        <v>1</v>
      </c>
      <c r="AE160" s="49">
        <f t="shared" si="39"/>
        <v>0</v>
      </c>
      <c r="AG160" s="49" t="str">
        <v>-</v>
      </c>
      <c r="AH160" s="49">
        <f t="shared" si="40"/>
        <v>1</v>
      </c>
      <c r="AI160" s="49">
        <f t="shared" si="41"/>
        <v>0</v>
      </c>
      <c r="AJ160" s="27"/>
      <c r="AK160" s="27"/>
      <c r="AL160" s="27"/>
      <c r="AM160" s="27"/>
      <c r="AO160" s="68">
        <f t="shared" si="42"/>
        <v>1</v>
      </c>
      <c r="AP160" s="68">
        <f t="shared" si="43"/>
        <v>1</v>
      </c>
      <c r="AQ160" s="68">
        <f t="shared" si="44"/>
        <v>0</v>
      </c>
      <c r="AR160" s="68" t="str" cm="1">
        <f t="array" ref="AR160">IF($AP160=1,INDEX('COLREGS Decomposition'!$B$3:$H$247,$B160,1),"")</f>
        <v>PART C - LIGHTS AND SHAPES</v>
      </c>
      <c r="AS160" s="68" t="str" cm="1">
        <f t="array" ref="AS160">IF($AP160=1,INDEX('COLREGS Decomposition'!$B$3:$H$247,$B160,2),"")</f>
        <v>-</v>
      </c>
      <c r="AT160" s="68" t="str" cm="1">
        <f t="array" ref="AT160">IF($AP160=1,INDEX('COLREGS Decomposition'!$B$3:$H$247,$B160,3),"")</f>
        <v>Rule 27 - Vessels not under command or restricted in their ability to manoeuvre</v>
      </c>
      <c r="AU160" s="68" t="str" cm="1">
        <f t="array" ref="AU160">IF($AP160=1,INDEX('COLREGS Decomposition'!$B$3:$H$247,$B160,4),"")</f>
        <v>a</v>
      </c>
      <c r="AV160" s="68" t="str" cm="1">
        <f t="array" ref="AV160">IF($AP160=1,INDEX('COLREGS Decomposition'!$B$3:$H$2487,$B160,5),"")</f>
        <v>-</v>
      </c>
      <c r="AW160" s="68" t="str" cm="1">
        <f t="array" ref="AW160">IF($AP160=1,INDEX('COLREGS Decomposition'!$B$3:$H$247,$B160,6),"")</f>
        <v>A vessel not under command shall exhibit:</v>
      </c>
      <c r="AX160" s="68" t="str" cm="1">
        <f t="array" ref="AX160">IF($AP160=1,IF(INDEX('COLREGS Decomposition'!$B$3:$H$247,$B160,7)=0,"",INDEX('COLREGS Decomposition'!$B$3:$H$247,$B160,7)),"")</f>
        <v>i) two all-round red lights in a vertical line where they can best be seen;
ii) two balls or similar shapes in a vertical line where they can best be seen;
iii) when making way through the water, in addition to the lights prescribed in this paragraph, sidelights and a stern light.</v>
      </c>
    </row>
    <row r="161" spans="2:50" x14ac:dyDescent="0.25">
      <c r="B161" s="49">
        <v>151</v>
      </c>
      <c r="C161" s="27"/>
      <c r="D161" s="49" t="str">
        <v>-</v>
      </c>
      <c r="E161" s="49">
        <f t="shared" si="32"/>
        <v>1</v>
      </c>
      <c r="F161" s="49">
        <f t="shared" si="45"/>
        <v>0</v>
      </c>
      <c r="G161" s="27"/>
      <c r="H161" s="27"/>
      <c r="I161" s="27"/>
      <c r="J161" s="27"/>
      <c r="K161" s="27"/>
      <c r="L161" s="27"/>
      <c r="N161" s="49" t="str">
        <v>-</v>
      </c>
      <c r="O161" s="49">
        <f t="shared" si="33"/>
        <v>1</v>
      </c>
      <c r="P161" s="49">
        <f>IF(AND(O161=$N$7,N161='Scenario Definition'!$H$11),1,0)</f>
        <v>0</v>
      </c>
      <c r="Q161" s="27"/>
      <c r="R161" s="27"/>
      <c r="S161" s="27"/>
      <c r="U161" s="49" t="str">
        <v>-</v>
      </c>
      <c r="V161" s="49">
        <f t="shared" si="34"/>
        <v>1</v>
      </c>
      <c r="W161" s="49">
        <f t="shared" si="35"/>
        <v>0</v>
      </c>
      <c r="Y161" s="49" t="str">
        <v>-</v>
      </c>
      <c r="Z161" s="49">
        <f t="shared" si="36"/>
        <v>1</v>
      </c>
      <c r="AA161" s="49">
        <f t="shared" si="37"/>
        <v>0</v>
      </c>
      <c r="AB161" s="28"/>
      <c r="AC161" s="49" t="str">
        <v>-</v>
      </c>
      <c r="AD161" s="49">
        <f t="shared" si="38"/>
        <v>1</v>
      </c>
      <c r="AE161" s="49">
        <f t="shared" si="39"/>
        <v>0</v>
      </c>
      <c r="AG161" s="49" t="str">
        <v>-</v>
      </c>
      <c r="AH161" s="49">
        <f t="shared" si="40"/>
        <v>1</v>
      </c>
      <c r="AI161" s="49">
        <f t="shared" si="41"/>
        <v>0</v>
      </c>
      <c r="AJ161" s="27"/>
      <c r="AK161" s="27"/>
      <c r="AL161" s="27"/>
      <c r="AM161" s="27"/>
      <c r="AO161" s="68">
        <f t="shared" si="42"/>
        <v>1</v>
      </c>
      <c r="AP161" s="68">
        <f t="shared" si="43"/>
        <v>1</v>
      </c>
      <c r="AQ161" s="68">
        <f t="shared" si="44"/>
        <v>0</v>
      </c>
      <c r="AR161" s="68" t="str" cm="1">
        <f t="array" ref="AR161">IF($AP161=1,INDEX('COLREGS Decomposition'!$B$3:$H$247,$B161,1),"")</f>
        <v>PART C - LIGHTS AND SHAPES</v>
      </c>
      <c r="AS161" s="68" t="str" cm="1">
        <f t="array" ref="AS161">IF($AP161=1,INDEX('COLREGS Decomposition'!$B$3:$H$247,$B161,2),"")</f>
        <v>-</v>
      </c>
      <c r="AT161" s="68" t="str" cm="1">
        <f t="array" ref="AT161">IF($AP161=1,INDEX('COLREGS Decomposition'!$B$3:$H$247,$B161,3),"")</f>
        <v>Rule 27 - Vessels not under command or restricted in their ability to manoeuvre</v>
      </c>
      <c r="AU161" s="68" t="str" cm="1">
        <f t="array" ref="AU161">IF($AP161=1,INDEX('COLREGS Decomposition'!$B$3:$H$247,$B161,4),"")</f>
        <v>b</v>
      </c>
      <c r="AV161" s="68" t="str" cm="1">
        <f t="array" ref="AV161">IF($AP161=1,INDEX('COLREGS Decomposition'!$B$3:$H$2487,$B161,5),"")</f>
        <v>-</v>
      </c>
      <c r="AW161" s="68" t="str" cm="1">
        <f t="array" ref="AW161">IF($AP161=1,INDEX('COLREGS Decomposition'!$B$3:$H$247,$B161,6),"")</f>
        <v>A vessel restricted in her ability to manoeuvre, except a vessel engaged in mine-clearance operations, shall exhibit:</v>
      </c>
      <c r="AX161" s="68" t="str" cm="1">
        <f t="array" ref="AX161">IF($AP161=1,IF(INDEX('COLREGS Decomposition'!$B$3:$H$247,$B161,7)=0,"",INDEX('COLREGS Decomposition'!$B$3:$H$247,$B161,7)),"")</f>
        <v>i) three all-round lights in a vertical line where they can best be seen. The highest and lowest of these lights shall be red and the middle light shall be white;
ii) three shapes in a vertical line where they can best be seen. The highest and lowest of these shapes shall be balls and the middle one a diamond;
iii) when making way through the water, a masthead light or lights, sidelights and a sternlight, in addition to the lights prescribed in sub-paragraph (i);
iv) when at anchor, in addition to the lights or shapes prescribed in sub-paragraphs (i) and (ii), the light, lights or shape prescribed in Rule 30.</v>
      </c>
    </row>
    <row r="162" spans="2:50" x14ac:dyDescent="0.25">
      <c r="B162" s="49">
        <v>152</v>
      </c>
      <c r="C162" s="27"/>
      <c r="D162" s="49" t="str">
        <v>-</v>
      </c>
      <c r="E162" s="49">
        <f t="shared" si="32"/>
        <v>1</v>
      </c>
      <c r="F162" s="49">
        <f t="shared" si="45"/>
        <v>0</v>
      </c>
      <c r="G162" s="27"/>
      <c r="H162" s="27"/>
      <c r="I162" s="27"/>
      <c r="J162" s="27"/>
      <c r="K162" s="27"/>
      <c r="L162" s="27"/>
      <c r="N162" s="49" t="str">
        <v>Power-driven</v>
      </c>
      <c r="O162" s="49">
        <f t="shared" si="33"/>
        <v>1</v>
      </c>
      <c r="P162" s="49">
        <f>IF(AND(O162=$N$7,N162='Scenario Definition'!$H$11),1,0)</f>
        <v>1</v>
      </c>
      <c r="Q162" s="27"/>
      <c r="R162" s="27"/>
      <c r="S162" s="27"/>
      <c r="U162" s="49" t="str">
        <v>-</v>
      </c>
      <c r="V162" s="49">
        <f t="shared" si="34"/>
        <v>1</v>
      </c>
      <c r="W162" s="49">
        <f t="shared" si="35"/>
        <v>0</v>
      </c>
      <c r="Y162" s="49" t="str">
        <v>-</v>
      </c>
      <c r="Z162" s="49">
        <f t="shared" si="36"/>
        <v>1</v>
      </c>
      <c r="AA162" s="49">
        <f t="shared" si="37"/>
        <v>0</v>
      </c>
      <c r="AB162" s="28"/>
      <c r="AC162" s="49" t="str">
        <v>-</v>
      </c>
      <c r="AD162" s="49">
        <f t="shared" si="38"/>
        <v>1</v>
      </c>
      <c r="AE162" s="49">
        <f t="shared" si="39"/>
        <v>0</v>
      </c>
      <c r="AG162" s="49" t="str">
        <v>Towing or pushing</v>
      </c>
      <c r="AH162" s="49">
        <f t="shared" si="40"/>
        <v>0</v>
      </c>
      <c r="AI162" s="49">
        <f t="shared" si="41"/>
        <v>0</v>
      </c>
      <c r="AJ162" s="27"/>
      <c r="AK162" s="27"/>
      <c r="AL162" s="27"/>
      <c r="AM162" s="27"/>
      <c r="AO162" s="68">
        <f t="shared" si="42"/>
        <v>0</v>
      </c>
      <c r="AP162" s="68">
        <f t="shared" si="43"/>
        <v>0</v>
      </c>
      <c r="AQ162" s="68">
        <f t="shared" si="44"/>
        <v>0</v>
      </c>
      <c r="AR162" s="68" t="str" cm="1">
        <f t="array" ref="AR162">IF($AP162=1,INDEX('COLREGS Decomposition'!$B$3:$H$247,$B162,1),"")</f>
        <v/>
      </c>
      <c r="AS162" s="68" t="str" cm="1">
        <f t="array" ref="AS162">IF($AP162=1,INDEX('COLREGS Decomposition'!$B$3:$H$247,$B162,2),"")</f>
        <v/>
      </c>
      <c r="AT162" s="68" t="str" cm="1">
        <f t="array" ref="AT162">IF($AP162=1,INDEX('COLREGS Decomposition'!$B$3:$H$247,$B162,3),"")</f>
        <v/>
      </c>
      <c r="AU162" s="68" t="str" cm="1">
        <f t="array" ref="AU162">IF($AP162=1,INDEX('COLREGS Decomposition'!$B$3:$H$247,$B162,4),"")</f>
        <v/>
      </c>
      <c r="AV162" s="68" t="str" cm="1">
        <f t="array" ref="AV162">IF($AP162=1,INDEX('COLREGS Decomposition'!$B$3:$H$2487,$B162,5),"")</f>
        <v/>
      </c>
      <c r="AW162" s="68" t="str" cm="1">
        <f t="array" ref="AW162">IF($AP162=1,INDEX('COLREGS Decomposition'!$B$3:$H$247,$B162,6),"")</f>
        <v/>
      </c>
      <c r="AX162" s="68" t="str" cm="1">
        <f t="array" ref="AX162">IF($AP162=1,IF(INDEX('COLREGS Decomposition'!$B$3:$H$247,$B162,7)=0,"",INDEX('COLREGS Decomposition'!$B$3:$H$247,$B162,7)),"")</f>
        <v/>
      </c>
    </row>
    <row r="163" spans="2:50" x14ac:dyDescent="0.25">
      <c r="B163" s="49">
        <v>153</v>
      </c>
      <c r="C163" s="27"/>
      <c r="D163" s="49" t="str">
        <v>-</v>
      </c>
      <c r="E163" s="49">
        <f t="shared" si="32"/>
        <v>1</v>
      </c>
      <c r="F163" s="49">
        <f t="shared" si="45"/>
        <v>0</v>
      </c>
      <c r="G163" s="27"/>
      <c r="H163" s="27"/>
      <c r="I163" s="27"/>
      <c r="J163" s="27"/>
      <c r="K163" s="27"/>
      <c r="L163" s="27"/>
      <c r="N163" s="49" t="str">
        <v>-</v>
      </c>
      <c r="O163" s="49">
        <f t="shared" si="33"/>
        <v>1</v>
      </c>
      <c r="P163" s="49">
        <f>IF(AND(O163=$N$7,N163='Scenario Definition'!$H$11),1,0)</f>
        <v>0</v>
      </c>
      <c r="Q163" s="27"/>
      <c r="R163" s="27"/>
      <c r="S163" s="27"/>
      <c r="U163" s="49" t="str">
        <v>-</v>
      </c>
      <c r="V163" s="49">
        <f t="shared" si="34"/>
        <v>1</v>
      </c>
      <c r="W163" s="49">
        <f t="shared" si="35"/>
        <v>0</v>
      </c>
      <c r="Y163" s="49" t="str">
        <v>-</v>
      </c>
      <c r="Z163" s="49">
        <f t="shared" si="36"/>
        <v>1</v>
      </c>
      <c r="AA163" s="49">
        <f t="shared" si="37"/>
        <v>0</v>
      </c>
      <c r="AB163" s="28"/>
      <c r="AC163" s="49" t="str">
        <v>-</v>
      </c>
      <c r="AD163" s="49">
        <f t="shared" si="38"/>
        <v>1</v>
      </c>
      <c r="AE163" s="49">
        <f t="shared" si="39"/>
        <v>0</v>
      </c>
      <c r="AG163" s="49" t="str">
        <v>Dredging or underwater operations</v>
      </c>
      <c r="AH163" s="49">
        <f t="shared" si="40"/>
        <v>0</v>
      </c>
      <c r="AI163" s="49">
        <f t="shared" si="41"/>
        <v>0</v>
      </c>
      <c r="AJ163" s="27"/>
      <c r="AK163" s="27"/>
      <c r="AL163" s="27"/>
      <c r="AM163" s="27"/>
      <c r="AO163" s="68">
        <f t="shared" si="42"/>
        <v>0</v>
      </c>
      <c r="AP163" s="68">
        <f t="shared" si="43"/>
        <v>0</v>
      </c>
      <c r="AQ163" s="68">
        <f t="shared" si="44"/>
        <v>0</v>
      </c>
      <c r="AR163" s="68" t="str" cm="1">
        <f t="array" ref="AR163">IF($AP163=1,INDEX('COLREGS Decomposition'!$B$3:$H$247,$B163,1),"")</f>
        <v/>
      </c>
      <c r="AS163" s="68" t="str" cm="1">
        <f t="array" ref="AS163">IF($AP163=1,INDEX('COLREGS Decomposition'!$B$3:$H$247,$B163,2),"")</f>
        <v/>
      </c>
      <c r="AT163" s="68" t="str" cm="1">
        <f t="array" ref="AT163">IF($AP163=1,INDEX('COLREGS Decomposition'!$B$3:$H$247,$B163,3),"")</f>
        <v/>
      </c>
      <c r="AU163" s="68" t="str" cm="1">
        <f t="array" ref="AU163">IF($AP163=1,INDEX('COLREGS Decomposition'!$B$3:$H$247,$B163,4),"")</f>
        <v/>
      </c>
      <c r="AV163" s="68" t="str" cm="1">
        <f t="array" ref="AV163">IF($AP163=1,INDEX('COLREGS Decomposition'!$B$3:$H$2487,$B163,5),"")</f>
        <v/>
      </c>
      <c r="AW163" s="68" t="str" cm="1">
        <f t="array" ref="AW163">IF($AP163=1,INDEX('COLREGS Decomposition'!$B$3:$H$247,$B163,6),"")</f>
        <v/>
      </c>
      <c r="AX163" s="68" t="str" cm="1">
        <f t="array" ref="AX163">IF($AP163=1,IF(INDEX('COLREGS Decomposition'!$B$3:$H$247,$B163,7)=0,"",INDEX('COLREGS Decomposition'!$B$3:$H$247,$B163,7)),"")</f>
        <v/>
      </c>
    </row>
    <row r="164" spans="2:50" x14ac:dyDescent="0.25">
      <c r="B164" s="49">
        <v>154</v>
      </c>
      <c r="C164" s="27"/>
      <c r="D164" s="49" t="str">
        <v>-</v>
      </c>
      <c r="E164" s="49">
        <f t="shared" si="32"/>
        <v>1</v>
      </c>
      <c r="F164" s="49">
        <f t="shared" si="45"/>
        <v>0</v>
      </c>
      <c r="G164" s="27"/>
      <c r="H164" s="27"/>
      <c r="I164" s="27"/>
      <c r="J164" s="27"/>
      <c r="K164" s="27"/>
      <c r="L164" s="27"/>
      <c r="N164" s="49" t="str">
        <v>-</v>
      </c>
      <c r="O164" s="49">
        <f t="shared" si="33"/>
        <v>1</v>
      </c>
      <c r="P164" s="49">
        <f>IF(AND(O164=$N$7,N164='Scenario Definition'!$H$11),1,0)</f>
        <v>0</v>
      </c>
      <c r="Q164" s="27"/>
      <c r="R164" s="27"/>
      <c r="S164" s="27"/>
      <c r="U164" s="49" t="str">
        <v>-</v>
      </c>
      <c r="V164" s="49">
        <f t="shared" si="34"/>
        <v>1</v>
      </c>
      <c r="W164" s="49">
        <f t="shared" si="35"/>
        <v>0</v>
      </c>
      <c r="Y164" s="49" t="str">
        <v>-</v>
      </c>
      <c r="Z164" s="49">
        <f t="shared" si="36"/>
        <v>1</v>
      </c>
      <c r="AA164" s="49">
        <f t="shared" si="37"/>
        <v>0</v>
      </c>
      <c r="AB164" s="28"/>
      <c r="AC164" s="49" t="str">
        <v>-</v>
      </c>
      <c r="AD164" s="49">
        <f t="shared" si="38"/>
        <v>1</v>
      </c>
      <c r="AE164" s="49">
        <f t="shared" si="39"/>
        <v>0</v>
      </c>
      <c r="AG164" s="49" t="str">
        <v>Diving operations</v>
      </c>
      <c r="AH164" s="49">
        <f t="shared" si="40"/>
        <v>0</v>
      </c>
      <c r="AI164" s="49">
        <f t="shared" si="41"/>
        <v>0</v>
      </c>
      <c r="AJ164" s="27"/>
      <c r="AK164" s="27"/>
      <c r="AL164" s="27"/>
      <c r="AM164" s="27"/>
      <c r="AO164" s="68">
        <f t="shared" si="42"/>
        <v>0</v>
      </c>
      <c r="AP164" s="68">
        <f t="shared" si="43"/>
        <v>0</v>
      </c>
      <c r="AQ164" s="68">
        <f t="shared" si="44"/>
        <v>0</v>
      </c>
      <c r="AR164" s="68" t="str" cm="1">
        <f t="array" ref="AR164">IF($AP164=1,INDEX('COLREGS Decomposition'!$B$3:$H$247,$B164,1),"")</f>
        <v/>
      </c>
      <c r="AS164" s="68" t="str" cm="1">
        <f t="array" ref="AS164">IF($AP164=1,INDEX('COLREGS Decomposition'!$B$3:$H$247,$B164,2),"")</f>
        <v/>
      </c>
      <c r="AT164" s="68" t="str" cm="1">
        <f t="array" ref="AT164">IF($AP164=1,INDEX('COLREGS Decomposition'!$B$3:$H$247,$B164,3),"")</f>
        <v/>
      </c>
      <c r="AU164" s="68" t="str" cm="1">
        <f t="array" ref="AU164">IF($AP164=1,INDEX('COLREGS Decomposition'!$B$3:$H$247,$B164,4),"")</f>
        <v/>
      </c>
      <c r="AV164" s="68" t="str" cm="1">
        <f t="array" ref="AV164">IF($AP164=1,INDEX('COLREGS Decomposition'!$B$3:$H$2487,$B164,5),"")</f>
        <v/>
      </c>
      <c r="AW164" s="68" t="str" cm="1">
        <f t="array" ref="AW164">IF($AP164=1,INDEX('COLREGS Decomposition'!$B$3:$H$247,$B164,6),"")</f>
        <v/>
      </c>
      <c r="AX164" s="68" t="str" cm="1">
        <f t="array" ref="AX164">IF($AP164=1,IF(INDEX('COLREGS Decomposition'!$B$3:$H$247,$B164,7)=0,"",INDEX('COLREGS Decomposition'!$B$3:$H$247,$B164,7)),"")</f>
        <v/>
      </c>
    </row>
    <row r="165" spans="2:50" x14ac:dyDescent="0.25">
      <c r="B165" s="49">
        <v>155</v>
      </c>
      <c r="C165" s="27"/>
      <c r="D165" s="49" t="str">
        <v>-</v>
      </c>
      <c r="E165" s="49">
        <f t="shared" si="32"/>
        <v>1</v>
      </c>
      <c r="F165" s="49">
        <f t="shared" si="45"/>
        <v>0</v>
      </c>
      <c r="G165" s="27"/>
      <c r="H165" s="27"/>
      <c r="I165" s="27"/>
      <c r="J165" s="27"/>
      <c r="K165" s="27"/>
      <c r="L165" s="27"/>
      <c r="N165" s="49" t="str">
        <v>-</v>
      </c>
      <c r="O165" s="49">
        <f t="shared" si="33"/>
        <v>1</v>
      </c>
      <c r="P165" s="49">
        <f>IF(AND(O165=$N$7,N165='Scenario Definition'!$H$11),1,0)</f>
        <v>0</v>
      </c>
      <c r="Q165" s="27"/>
      <c r="R165" s="27"/>
      <c r="S165" s="27"/>
      <c r="U165" s="49" t="str">
        <v>-</v>
      </c>
      <c r="V165" s="49">
        <f t="shared" si="34"/>
        <v>1</v>
      </c>
      <c r="W165" s="49">
        <f t="shared" si="35"/>
        <v>0</v>
      </c>
      <c r="Y165" s="49" t="str">
        <v>-</v>
      </c>
      <c r="Z165" s="49">
        <f t="shared" si="36"/>
        <v>1</v>
      </c>
      <c r="AA165" s="49">
        <f t="shared" si="37"/>
        <v>0</v>
      </c>
      <c r="AB165" s="28"/>
      <c r="AC165" s="49" t="str">
        <v>-</v>
      </c>
      <c r="AD165" s="49">
        <f t="shared" si="38"/>
        <v>1</v>
      </c>
      <c r="AE165" s="49">
        <f t="shared" si="39"/>
        <v>0</v>
      </c>
      <c r="AG165" s="49" t="str">
        <v>Mine-clearance</v>
      </c>
      <c r="AH165" s="49">
        <f t="shared" si="40"/>
        <v>0</v>
      </c>
      <c r="AI165" s="49">
        <f t="shared" si="41"/>
        <v>0</v>
      </c>
      <c r="AJ165" s="27"/>
      <c r="AK165" s="27"/>
      <c r="AL165" s="27"/>
      <c r="AM165" s="27"/>
      <c r="AO165" s="68">
        <f t="shared" si="42"/>
        <v>0</v>
      </c>
      <c r="AP165" s="68">
        <f t="shared" si="43"/>
        <v>0</v>
      </c>
      <c r="AQ165" s="68">
        <f t="shared" si="44"/>
        <v>0</v>
      </c>
      <c r="AR165" s="68" t="str" cm="1">
        <f t="array" ref="AR165">IF($AP165=1,INDEX('COLREGS Decomposition'!$B$3:$H$247,$B165,1),"")</f>
        <v/>
      </c>
      <c r="AS165" s="68" t="str" cm="1">
        <f t="array" ref="AS165">IF($AP165=1,INDEX('COLREGS Decomposition'!$B$3:$H$247,$B165,2),"")</f>
        <v/>
      </c>
      <c r="AT165" s="68" t="str" cm="1">
        <f t="array" ref="AT165">IF($AP165=1,INDEX('COLREGS Decomposition'!$B$3:$H$247,$B165,3),"")</f>
        <v/>
      </c>
      <c r="AU165" s="68" t="str" cm="1">
        <f t="array" ref="AU165">IF($AP165=1,INDEX('COLREGS Decomposition'!$B$3:$H$247,$B165,4),"")</f>
        <v/>
      </c>
      <c r="AV165" s="68" t="str" cm="1">
        <f t="array" ref="AV165">IF($AP165=1,INDEX('COLREGS Decomposition'!$B$3:$H$2487,$B165,5),"")</f>
        <v/>
      </c>
      <c r="AW165" s="68" t="str" cm="1">
        <f t="array" ref="AW165">IF($AP165=1,INDEX('COLREGS Decomposition'!$B$3:$H$247,$B165,6),"")</f>
        <v/>
      </c>
      <c r="AX165" s="68" t="str" cm="1">
        <f t="array" ref="AX165">IF($AP165=1,IF(INDEX('COLREGS Decomposition'!$B$3:$H$247,$B165,7)=0,"",INDEX('COLREGS Decomposition'!$B$3:$H$247,$B165,7)),"")</f>
        <v/>
      </c>
    </row>
    <row r="166" spans="2:50" x14ac:dyDescent="0.25">
      <c r="B166" s="49">
        <v>156</v>
      </c>
      <c r="C166" s="27"/>
      <c r="D166" s="49" t="str">
        <v>L &lt; 12</v>
      </c>
      <c r="E166" s="49">
        <f t="shared" si="32"/>
        <v>1</v>
      </c>
      <c r="F166" s="49">
        <f t="shared" si="45"/>
        <v>1</v>
      </c>
      <c r="G166" s="27"/>
      <c r="H166" s="27"/>
      <c r="I166" s="27"/>
      <c r="J166" s="27"/>
      <c r="K166" s="27"/>
      <c r="L166" s="27"/>
      <c r="N166" s="49" t="str">
        <v>-</v>
      </c>
      <c r="O166" s="49">
        <f t="shared" si="33"/>
        <v>1</v>
      </c>
      <c r="P166" s="49">
        <f>IF(AND(O166=$N$7,N166='Scenario Definition'!$H$11),1,0)</f>
        <v>0</v>
      </c>
      <c r="Q166" s="27"/>
      <c r="R166" s="27"/>
      <c r="S166" s="27"/>
      <c r="U166" s="49" t="str">
        <v>-</v>
      </c>
      <c r="V166" s="49">
        <f t="shared" si="34"/>
        <v>1</v>
      </c>
      <c r="W166" s="49">
        <f t="shared" si="35"/>
        <v>0</v>
      </c>
      <c r="Y166" s="49" t="str">
        <v>-</v>
      </c>
      <c r="Z166" s="49">
        <f t="shared" si="36"/>
        <v>1</v>
      </c>
      <c r="AA166" s="49">
        <f t="shared" si="37"/>
        <v>0</v>
      </c>
      <c r="AB166" s="28"/>
      <c r="AC166" s="49" t="str">
        <v>-</v>
      </c>
      <c r="AD166" s="49">
        <f t="shared" si="38"/>
        <v>1</v>
      </c>
      <c r="AE166" s="49">
        <f t="shared" si="39"/>
        <v>0</v>
      </c>
      <c r="AG166" s="49" t="str">
        <v>-</v>
      </c>
      <c r="AH166" s="49">
        <f t="shared" si="40"/>
        <v>1</v>
      </c>
      <c r="AI166" s="49">
        <f t="shared" si="41"/>
        <v>0</v>
      </c>
      <c r="AJ166" s="27"/>
      <c r="AK166" s="27"/>
      <c r="AL166" s="27"/>
      <c r="AM166" s="27"/>
      <c r="AO166" s="68">
        <f t="shared" si="42"/>
        <v>2</v>
      </c>
      <c r="AP166" s="68">
        <f t="shared" si="43"/>
        <v>1</v>
      </c>
      <c r="AQ166" s="68">
        <f t="shared" si="44"/>
        <v>1</v>
      </c>
      <c r="AR166" s="68" t="str" cm="1">
        <f t="array" ref="AR166">IF($AP166=1,INDEX('COLREGS Decomposition'!$B$3:$H$247,$B166,1),"")</f>
        <v>PART C - LIGHTS AND SHAPES</v>
      </c>
      <c r="AS166" s="68" t="str" cm="1">
        <f t="array" ref="AS166">IF($AP166=1,INDEX('COLREGS Decomposition'!$B$3:$H$247,$B166,2),"")</f>
        <v>-</v>
      </c>
      <c r="AT166" s="68" t="str" cm="1">
        <f t="array" ref="AT166">IF($AP166=1,INDEX('COLREGS Decomposition'!$B$3:$H$247,$B166,3),"")</f>
        <v>Rule 27 - Vessels not under command or restricted in their ability to manoeuvre</v>
      </c>
      <c r="AU166" s="68" t="str" cm="1">
        <f t="array" ref="AU166">IF($AP166=1,INDEX('COLREGS Decomposition'!$B$3:$H$247,$B166,4),"")</f>
        <v>g</v>
      </c>
      <c r="AV166" s="68" t="str" cm="1">
        <f t="array" ref="AV166">IF($AP166=1,INDEX('COLREGS Decomposition'!$B$3:$H$2487,$B166,5),"")</f>
        <v>-</v>
      </c>
      <c r="AW166" s="68" t="str" cm="1">
        <f t="array" ref="AW166">IF($AP166=1,INDEX('COLREGS Decomposition'!$B$3:$H$247,$B166,6),"")</f>
        <v>Vessels of less than 12 metres in length, except those engaged in diving operations, shall not be required to exhibit the lights and shapes prescribed in this Rule.</v>
      </c>
      <c r="AX166" s="68" t="str" cm="1">
        <f t="array" ref="AX166">IF($AP166=1,IF(INDEX('COLREGS Decomposition'!$B$3:$H$247,$B166,7)=0,"",INDEX('COLREGS Decomposition'!$B$3:$H$247,$B166,7)),"")</f>
        <v/>
      </c>
    </row>
    <row r="167" spans="2:50" x14ac:dyDescent="0.25">
      <c r="B167" s="49">
        <v>157</v>
      </c>
      <c r="C167" s="27"/>
      <c r="D167" s="49" t="str">
        <v>-</v>
      </c>
      <c r="E167" s="49">
        <f t="shared" si="32"/>
        <v>1</v>
      </c>
      <c r="F167" s="49">
        <f t="shared" si="45"/>
        <v>0</v>
      </c>
      <c r="G167" s="27"/>
      <c r="H167" s="27"/>
      <c r="I167" s="27"/>
      <c r="J167" s="27"/>
      <c r="K167" s="27"/>
      <c r="L167" s="27"/>
      <c r="N167" s="49" t="str">
        <v>-</v>
      </c>
      <c r="O167" s="49">
        <f t="shared" si="33"/>
        <v>1</v>
      </c>
      <c r="P167" s="49">
        <f>IF(AND(O167=$N$7,N167='Scenario Definition'!$H$11),1,0)</f>
        <v>0</v>
      </c>
      <c r="Q167" s="27"/>
      <c r="R167" s="27"/>
      <c r="S167" s="27"/>
      <c r="U167" s="49" t="str">
        <v>-</v>
      </c>
      <c r="V167" s="49">
        <f t="shared" si="34"/>
        <v>1</v>
      </c>
      <c r="W167" s="49">
        <f t="shared" si="35"/>
        <v>0</v>
      </c>
      <c r="Y167" s="49" t="str">
        <v>-</v>
      </c>
      <c r="Z167" s="49">
        <f t="shared" si="36"/>
        <v>1</v>
      </c>
      <c r="AA167" s="49">
        <f t="shared" si="37"/>
        <v>0</v>
      </c>
      <c r="AB167" s="28"/>
      <c r="AC167" s="49" t="str">
        <v>-</v>
      </c>
      <c r="AD167" s="49">
        <f t="shared" si="38"/>
        <v>1</v>
      </c>
      <c r="AE167" s="49">
        <f t="shared" si="39"/>
        <v>0</v>
      </c>
      <c r="AG167" s="49" t="str">
        <v>-</v>
      </c>
      <c r="AH167" s="49">
        <f t="shared" si="40"/>
        <v>1</v>
      </c>
      <c r="AI167" s="49">
        <f t="shared" si="41"/>
        <v>0</v>
      </c>
      <c r="AJ167" s="27"/>
      <c r="AK167" s="27"/>
      <c r="AL167" s="27"/>
      <c r="AM167" s="27"/>
      <c r="AO167" s="68">
        <f t="shared" si="42"/>
        <v>1</v>
      </c>
      <c r="AP167" s="68">
        <f t="shared" si="43"/>
        <v>1</v>
      </c>
      <c r="AQ167" s="68">
        <f t="shared" si="44"/>
        <v>0</v>
      </c>
      <c r="AR167" s="68" t="str" cm="1">
        <f t="array" ref="AR167">IF($AP167=1,INDEX('COLREGS Decomposition'!$B$3:$H$247,$B167,1),"")</f>
        <v>PART C - LIGHTS AND SHAPES</v>
      </c>
      <c r="AS167" s="68" t="str" cm="1">
        <f t="array" ref="AS167">IF($AP167=1,INDEX('COLREGS Decomposition'!$B$3:$H$247,$B167,2),"")</f>
        <v>-</v>
      </c>
      <c r="AT167" s="68" t="str" cm="1">
        <f t="array" ref="AT167">IF($AP167=1,INDEX('COLREGS Decomposition'!$B$3:$H$247,$B167,3),"")</f>
        <v>Rule 27 - Vessels not under command or restricted in their ability to manoeuvre</v>
      </c>
      <c r="AU167" s="68" t="str" cm="1">
        <f t="array" ref="AU167">IF($AP167=1,INDEX('COLREGS Decomposition'!$B$3:$H$247,$B167,4),"")</f>
        <v>h</v>
      </c>
      <c r="AV167" s="68" t="str" cm="1">
        <f t="array" ref="AV167">IF($AP167=1,INDEX('COLREGS Decomposition'!$B$3:$H$2487,$B167,5),"")</f>
        <v>-</v>
      </c>
      <c r="AW167" s="68" t="str" cm="1">
        <f t="array" ref="AW167">IF($AP167=1,INDEX('COLREGS Decomposition'!$B$3:$H$247,$B167,6),"")</f>
        <v>The signals prescribed in this Rule are not signals of vessels in distress and requiring assistance. Such signals are contained in Annex IV to these Regulations.</v>
      </c>
      <c r="AX167" s="68" t="str" cm="1">
        <f t="array" ref="AX167">IF($AP167=1,IF(INDEX('COLREGS Decomposition'!$B$3:$H$247,$B167,7)=0,"",INDEX('COLREGS Decomposition'!$B$3:$H$247,$B167,7)),"")</f>
        <v/>
      </c>
    </row>
    <row r="168" spans="2:50" x14ac:dyDescent="0.25">
      <c r="B168" s="49">
        <v>158</v>
      </c>
      <c r="C168" s="27"/>
      <c r="D168" s="49" t="str">
        <v>-</v>
      </c>
      <c r="E168" s="49">
        <f t="shared" si="32"/>
        <v>1</v>
      </c>
      <c r="F168" s="49">
        <f t="shared" si="45"/>
        <v>0</v>
      </c>
      <c r="G168" s="27"/>
      <c r="H168" s="27"/>
      <c r="I168" s="27"/>
      <c r="J168" s="27"/>
      <c r="K168" s="27"/>
      <c r="L168" s="27"/>
      <c r="N168" s="49" t="str">
        <v>Power-driven</v>
      </c>
      <c r="O168" s="49">
        <f t="shared" si="33"/>
        <v>1</v>
      </c>
      <c r="P168" s="49">
        <f>IF(AND(O168=$N$7,N168='Scenario Definition'!$H$11),1,0)</f>
        <v>1</v>
      </c>
      <c r="Q168" s="27"/>
      <c r="R168" s="27"/>
      <c r="S168" s="27"/>
      <c r="U168" s="49" t="str">
        <v>-</v>
      </c>
      <c r="V168" s="49">
        <f t="shared" si="34"/>
        <v>1</v>
      </c>
      <c r="W168" s="49">
        <f t="shared" si="35"/>
        <v>0</v>
      </c>
      <c r="Y168" s="49" t="str">
        <v>-</v>
      </c>
      <c r="Z168" s="49">
        <f t="shared" si="36"/>
        <v>1</v>
      </c>
      <c r="AA168" s="49">
        <f t="shared" si="37"/>
        <v>0</v>
      </c>
      <c r="AB168" s="28"/>
      <c r="AC168" s="49" t="str">
        <v>-</v>
      </c>
      <c r="AD168" s="49">
        <f t="shared" si="38"/>
        <v>1</v>
      </c>
      <c r="AE168" s="49">
        <f t="shared" si="39"/>
        <v>0</v>
      </c>
      <c r="AG168" s="49" t="str">
        <v>-</v>
      </c>
      <c r="AH168" s="49">
        <f t="shared" si="40"/>
        <v>1</v>
      </c>
      <c r="AI168" s="49">
        <f t="shared" si="41"/>
        <v>0</v>
      </c>
      <c r="AJ168" s="27"/>
      <c r="AK168" s="27"/>
      <c r="AL168" s="27"/>
      <c r="AM168" s="27"/>
      <c r="AO168" s="68">
        <f t="shared" si="42"/>
        <v>2</v>
      </c>
      <c r="AP168" s="68">
        <f t="shared" si="43"/>
        <v>1</v>
      </c>
      <c r="AQ168" s="68">
        <f t="shared" si="44"/>
        <v>1</v>
      </c>
      <c r="AR168" s="68" t="str" cm="1">
        <f t="array" ref="AR168">IF($AP168=1,INDEX('COLREGS Decomposition'!$B$3:$H$247,$B168,1),"")</f>
        <v>PART C - LIGHTS AND SHAPES</v>
      </c>
      <c r="AS168" s="68" t="str" cm="1">
        <f t="array" ref="AS168">IF($AP168=1,INDEX('COLREGS Decomposition'!$B$3:$H$247,$B168,2),"")</f>
        <v>-</v>
      </c>
      <c r="AT168" s="68" t="str" cm="1">
        <f t="array" ref="AT168">IF($AP168=1,INDEX('COLREGS Decomposition'!$B$3:$H$247,$B168,3),"")</f>
        <v>Rule 28 - Vessels constrained by their draught</v>
      </c>
      <c r="AU168" s="68" t="str" cm="1">
        <f t="array" ref="AU168">IF($AP168=1,INDEX('COLREGS Decomposition'!$B$3:$H$247,$B168,4),"")</f>
        <v>-</v>
      </c>
      <c r="AV168" s="68" t="str" cm="1">
        <f t="array" ref="AV168">IF($AP168=1,INDEX('COLREGS Decomposition'!$B$3:$H$2487,$B168,5),"")</f>
        <v>-</v>
      </c>
      <c r="AW168" s="68" t="str" cm="1">
        <f t="array" ref="AW168">IF($AP168=1,INDEX('COLREGS Decomposition'!$B$3:$H$247,$B168,6),"")</f>
        <v>A vessel constrained by her draught may, in addition to the lights prescribed for power-driven vessels in Rule 23, exhibit where they can best be seen three all-round red lights in a vertical line, or a cylinder.</v>
      </c>
      <c r="AX168" s="68" t="str" cm="1">
        <f t="array" ref="AX168">IF($AP168=1,IF(INDEX('COLREGS Decomposition'!$B$3:$H$247,$B168,7)=0,"",INDEX('COLREGS Decomposition'!$B$3:$H$247,$B168,7)),"")</f>
        <v/>
      </c>
    </row>
    <row r="169" spans="2:50" x14ac:dyDescent="0.25">
      <c r="B169" s="49">
        <v>159</v>
      </c>
      <c r="C169" s="27"/>
      <c r="D169" s="49" t="str">
        <v>-</v>
      </c>
      <c r="E169" s="49">
        <f t="shared" si="32"/>
        <v>1</v>
      </c>
      <c r="F169" s="49">
        <f t="shared" si="45"/>
        <v>0</v>
      </c>
      <c r="G169" s="27"/>
      <c r="H169" s="27"/>
      <c r="I169" s="27"/>
      <c r="J169" s="27"/>
      <c r="K169" s="27"/>
      <c r="L169" s="27"/>
      <c r="N169" s="49" t="str">
        <v>-</v>
      </c>
      <c r="O169" s="49">
        <f t="shared" si="33"/>
        <v>1</v>
      </c>
      <c r="P169" s="49">
        <f>IF(AND(O169=$N$7,N169='Scenario Definition'!$H$11),1,0)</f>
        <v>0</v>
      </c>
      <c r="Q169" s="27"/>
      <c r="R169" s="27"/>
      <c r="S169" s="27"/>
      <c r="U169" s="49" t="str">
        <v>-</v>
      </c>
      <c r="V169" s="49">
        <f t="shared" si="34"/>
        <v>1</v>
      </c>
      <c r="W169" s="49">
        <f t="shared" si="35"/>
        <v>0</v>
      </c>
      <c r="Y169" s="49" t="str">
        <v>-</v>
      </c>
      <c r="Z169" s="49">
        <f t="shared" si="36"/>
        <v>1</v>
      </c>
      <c r="AA169" s="49">
        <f t="shared" si="37"/>
        <v>0</v>
      </c>
      <c r="AB169" s="28"/>
      <c r="AC169" s="49" t="str">
        <v>-</v>
      </c>
      <c r="AD169" s="49">
        <f t="shared" si="38"/>
        <v>1</v>
      </c>
      <c r="AE169" s="49">
        <f t="shared" si="39"/>
        <v>0</v>
      </c>
      <c r="AG169" s="49" t="str">
        <v>Pilotage</v>
      </c>
      <c r="AH169" s="49">
        <f t="shared" si="40"/>
        <v>0</v>
      </c>
      <c r="AI169" s="49">
        <f t="shared" si="41"/>
        <v>0</v>
      </c>
      <c r="AJ169" s="27"/>
      <c r="AK169" s="27"/>
      <c r="AL169" s="27"/>
      <c r="AM169" s="27"/>
      <c r="AO169" s="68">
        <f t="shared" si="42"/>
        <v>0</v>
      </c>
      <c r="AP169" s="68">
        <f t="shared" si="43"/>
        <v>0</v>
      </c>
      <c r="AQ169" s="68">
        <f t="shared" si="44"/>
        <v>0</v>
      </c>
      <c r="AR169" s="68" t="str" cm="1">
        <f t="array" ref="AR169">IF($AP169=1,INDEX('COLREGS Decomposition'!$B$3:$H$247,$B169,1),"")</f>
        <v/>
      </c>
      <c r="AS169" s="68" t="str" cm="1">
        <f t="array" ref="AS169">IF($AP169=1,INDEX('COLREGS Decomposition'!$B$3:$H$247,$B169,2),"")</f>
        <v/>
      </c>
      <c r="AT169" s="68" t="str" cm="1">
        <f t="array" ref="AT169">IF($AP169=1,INDEX('COLREGS Decomposition'!$B$3:$H$247,$B169,3),"")</f>
        <v/>
      </c>
      <c r="AU169" s="68" t="str" cm="1">
        <f t="array" ref="AU169">IF($AP169=1,INDEX('COLREGS Decomposition'!$B$3:$H$247,$B169,4),"")</f>
        <v/>
      </c>
      <c r="AV169" s="68" t="str" cm="1">
        <f t="array" ref="AV169">IF($AP169=1,INDEX('COLREGS Decomposition'!$B$3:$H$2487,$B169,5),"")</f>
        <v/>
      </c>
      <c r="AW169" s="68" t="str" cm="1">
        <f t="array" ref="AW169">IF($AP169=1,INDEX('COLREGS Decomposition'!$B$3:$H$247,$B169,6),"")</f>
        <v/>
      </c>
      <c r="AX169" s="68" t="str" cm="1">
        <f t="array" ref="AX169">IF($AP169=1,IF(INDEX('COLREGS Decomposition'!$B$3:$H$247,$B169,7)=0,"",INDEX('COLREGS Decomposition'!$B$3:$H$247,$B169,7)),"")</f>
        <v/>
      </c>
    </row>
    <row r="170" spans="2:50" x14ac:dyDescent="0.25">
      <c r="B170" s="49">
        <v>160</v>
      </c>
      <c r="C170" s="27"/>
      <c r="D170" s="49" t="str">
        <v>-</v>
      </c>
      <c r="E170" s="49">
        <f t="shared" si="32"/>
        <v>1</v>
      </c>
      <c r="F170" s="49">
        <f t="shared" si="45"/>
        <v>0</v>
      </c>
      <c r="G170" s="27"/>
      <c r="H170" s="27"/>
      <c r="I170" s="27"/>
      <c r="J170" s="27"/>
      <c r="K170" s="27"/>
      <c r="L170" s="27"/>
      <c r="N170" s="49" t="str">
        <v>-</v>
      </c>
      <c r="O170" s="49">
        <f t="shared" si="33"/>
        <v>1</v>
      </c>
      <c r="P170" s="49">
        <f>IF(AND(O170=$N$7,N170='Scenario Definition'!$H$11),1,0)</f>
        <v>0</v>
      </c>
      <c r="Q170" s="27"/>
      <c r="R170" s="27"/>
      <c r="S170" s="27"/>
      <c r="U170" s="49" t="str">
        <v>-</v>
      </c>
      <c r="V170" s="49">
        <f t="shared" si="34"/>
        <v>1</v>
      </c>
      <c r="W170" s="49">
        <f t="shared" si="35"/>
        <v>0</v>
      </c>
      <c r="Y170" s="49" t="str">
        <v>-</v>
      </c>
      <c r="Z170" s="49">
        <f t="shared" si="36"/>
        <v>1</v>
      </c>
      <c r="AA170" s="49">
        <f t="shared" si="37"/>
        <v>0</v>
      </c>
      <c r="AB170" s="28"/>
      <c r="AC170" s="49" t="str">
        <v>-</v>
      </c>
      <c r="AD170" s="49">
        <f t="shared" si="38"/>
        <v>1</v>
      </c>
      <c r="AE170" s="49">
        <f t="shared" si="39"/>
        <v>0</v>
      </c>
      <c r="AG170" s="49" t="str">
        <v>Pilotage</v>
      </c>
      <c r="AH170" s="49">
        <f t="shared" si="40"/>
        <v>0</v>
      </c>
      <c r="AI170" s="49">
        <f t="shared" si="41"/>
        <v>0</v>
      </c>
      <c r="AJ170" s="27"/>
      <c r="AK170" s="27"/>
      <c r="AL170" s="27"/>
      <c r="AM170" s="27"/>
      <c r="AO170" s="68">
        <f t="shared" si="42"/>
        <v>0</v>
      </c>
      <c r="AP170" s="68">
        <f t="shared" si="43"/>
        <v>0</v>
      </c>
      <c r="AQ170" s="68">
        <f t="shared" si="44"/>
        <v>0</v>
      </c>
      <c r="AR170" s="68" t="str" cm="1">
        <f t="array" ref="AR170">IF($AP170=1,INDEX('COLREGS Decomposition'!$B$3:$H$247,$B170,1),"")</f>
        <v/>
      </c>
      <c r="AS170" s="68" t="str" cm="1">
        <f t="array" ref="AS170">IF($AP170=1,INDEX('COLREGS Decomposition'!$B$3:$H$247,$B170,2),"")</f>
        <v/>
      </c>
      <c r="AT170" s="68" t="str" cm="1">
        <f t="array" ref="AT170">IF($AP170=1,INDEX('COLREGS Decomposition'!$B$3:$H$247,$B170,3),"")</f>
        <v/>
      </c>
      <c r="AU170" s="68" t="str" cm="1">
        <f t="array" ref="AU170">IF($AP170=1,INDEX('COLREGS Decomposition'!$B$3:$H$247,$B170,4),"")</f>
        <v/>
      </c>
      <c r="AV170" s="68" t="str" cm="1">
        <f t="array" ref="AV170">IF($AP170=1,INDEX('COLREGS Decomposition'!$B$3:$H$2487,$B170,5),"")</f>
        <v/>
      </c>
      <c r="AW170" s="68" t="str" cm="1">
        <f t="array" ref="AW170">IF($AP170=1,INDEX('COLREGS Decomposition'!$B$3:$H$247,$B170,6),"")</f>
        <v/>
      </c>
      <c r="AX170" s="68" t="str" cm="1">
        <f t="array" ref="AX170">IF($AP170=1,IF(INDEX('COLREGS Decomposition'!$B$3:$H$247,$B170,7)=0,"",INDEX('COLREGS Decomposition'!$B$3:$H$247,$B170,7)),"")</f>
        <v/>
      </c>
    </row>
    <row r="171" spans="2:50" x14ac:dyDescent="0.25">
      <c r="B171" s="49">
        <v>161</v>
      </c>
      <c r="C171" s="27"/>
      <c r="D171" s="49" t="str">
        <v>-</v>
      </c>
      <c r="E171" s="49">
        <f t="shared" si="32"/>
        <v>1</v>
      </c>
      <c r="F171" s="49">
        <f t="shared" si="45"/>
        <v>0</v>
      </c>
      <c r="G171" s="27"/>
      <c r="H171" s="27"/>
      <c r="I171" s="27"/>
      <c r="J171" s="27"/>
      <c r="K171" s="27"/>
      <c r="L171" s="27"/>
      <c r="N171" s="49" t="str">
        <v>-</v>
      </c>
      <c r="O171" s="49">
        <f t="shared" si="33"/>
        <v>1</v>
      </c>
      <c r="P171" s="49">
        <f>IF(AND(O171=$N$7,N171='Scenario Definition'!$H$11),1,0)</f>
        <v>0</v>
      </c>
      <c r="Q171" s="27"/>
      <c r="R171" s="27"/>
      <c r="S171" s="27"/>
      <c r="U171" s="49" t="str">
        <v>Anchor</v>
      </c>
      <c r="V171" s="49">
        <f t="shared" si="34"/>
        <v>1</v>
      </c>
      <c r="W171" s="49">
        <f t="shared" si="35"/>
        <v>1</v>
      </c>
      <c r="Y171" s="49" t="str">
        <v>-</v>
      </c>
      <c r="Z171" s="49">
        <f t="shared" si="36"/>
        <v>1</v>
      </c>
      <c r="AA171" s="49">
        <f t="shared" si="37"/>
        <v>0</v>
      </c>
      <c r="AB171" s="28"/>
      <c r="AC171" s="49" t="str">
        <v>-</v>
      </c>
      <c r="AD171" s="49">
        <f t="shared" si="38"/>
        <v>1</v>
      </c>
      <c r="AE171" s="49">
        <f t="shared" si="39"/>
        <v>0</v>
      </c>
      <c r="AG171" s="49" t="str">
        <v>-</v>
      </c>
      <c r="AH171" s="49">
        <f t="shared" si="40"/>
        <v>1</v>
      </c>
      <c r="AI171" s="49">
        <f t="shared" si="41"/>
        <v>0</v>
      </c>
      <c r="AJ171" s="27"/>
      <c r="AK171" s="27"/>
      <c r="AL171" s="27"/>
      <c r="AM171" s="27"/>
      <c r="AO171" s="68">
        <f t="shared" si="42"/>
        <v>2</v>
      </c>
      <c r="AP171" s="68">
        <f t="shared" si="43"/>
        <v>1</v>
      </c>
      <c r="AQ171" s="68">
        <f t="shared" si="44"/>
        <v>1</v>
      </c>
      <c r="AR171" s="68" t="str" cm="1">
        <f t="array" ref="AR171">IF($AP171=1,INDEX('COLREGS Decomposition'!$B$3:$H$247,$B171,1),"")</f>
        <v>PART C - LIGHTS AND SHAPES</v>
      </c>
      <c r="AS171" s="68" t="str" cm="1">
        <f t="array" ref="AS171">IF($AP171=1,INDEX('COLREGS Decomposition'!$B$3:$H$247,$B171,2),"")</f>
        <v>-</v>
      </c>
      <c r="AT171" s="68" t="str" cm="1">
        <f t="array" ref="AT171">IF($AP171=1,INDEX('COLREGS Decomposition'!$B$3:$H$247,$B171,3),"")</f>
        <v>Rule 30 - Anchored vessels and vessels aground</v>
      </c>
      <c r="AU171" s="68" t="str" cm="1">
        <f t="array" ref="AU171">IF($AP171=1,INDEX('COLREGS Decomposition'!$B$3:$H$247,$B171,4),"")</f>
        <v>a</v>
      </c>
      <c r="AV171" s="68" t="str" cm="1">
        <f t="array" ref="AV171">IF($AP171=1,INDEX('COLREGS Decomposition'!$B$3:$H$2487,$B171,5),"")</f>
        <v>-</v>
      </c>
      <c r="AW171" s="68" t="str" cm="1">
        <f t="array" ref="AW171">IF($AP171=1,INDEX('COLREGS Decomposition'!$B$3:$H$247,$B171,6),"")</f>
        <v>A vessel at anchor shall exhibit where it can best be seen:</v>
      </c>
      <c r="AX171" s="68" t="str" cm="1">
        <f t="array" ref="AX171">IF($AP171=1,IF(INDEX('COLREGS Decomposition'!$B$3:$H$247,$B171,7)=0,"",INDEX('COLREGS Decomposition'!$B$3:$H$247,$B171,7)),"")</f>
        <v>i) in the fore part, an all-round white light or one ball;
ii) at or near the stern and at a lower level than the light prescribed in sub-paragraph (i), an all-round white light.</v>
      </c>
    </row>
    <row r="172" spans="2:50" x14ac:dyDescent="0.25">
      <c r="B172" s="49">
        <v>162</v>
      </c>
      <c r="C172" s="27"/>
      <c r="D172" s="49" t="str">
        <v>L &lt; 50</v>
      </c>
      <c r="E172" s="49">
        <f t="shared" si="32"/>
        <v>1</v>
      </c>
      <c r="F172" s="49">
        <f t="shared" si="45"/>
        <v>1</v>
      </c>
      <c r="G172" s="27"/>
      <c r="H172" s="27"/>
      <c r="I172" s="27"/>
      <c r="J172" s="27"/>
      <c r="K172" s="27"/>
      <c r="L172" s="27"/>
      <c r="N172" s="49" t="str">
        <v>-</v>
      </c>
      <c r="O172" s="49">
        <f t="shared" si="33"/>
        <v>1</v>
      </c>
      <c r="P172" s="49">
        <f>IF(AND(O172=$N$7,N172='Scenario Definition'!$H$11),1,0)</f>
        <v>0</v>
      </c>
      <c r="Q172" s="27"/>
      <c r="R172" s="27"/>
      <c r="S172" s="27"/>
      <c r="U172" s="49" t="str">
        <v>Anchor</v>
      </c>
      <c r="V172" s="49">
        <f t="shared" si="34"/>
        <v>1</v>
      </c>
      <c r="W172" s="49">
        <f t="shared" si="35"/>
        <v>1</v>
      </c>
      <c r="Y172" s="49" t="str">
        <v>-</v>
      </c>
      <c r="Z172" s="49">
        <f t="shared" si="36"/>
        <v>1</v>
      </c>
      <c r="AA172" s="49">
        <f t="shared" si="37"/>
        <v>0</v>
      </c>
      <c r="AB172" s="28"/>
      <c r="AC172" s="49" t="str">
        <v>-</v>
      </c>
      <c r="AD172" s="49">
        <f t="shared" si="38"/>
        <v>1</v>
      </c>
      <c r="AE172" s="49">
        <f t="shared" si="39"/>
        <v>0</v>
      </c>
      <c r="AG172" s="49" t="str">
        <v>-</v>
      </c>
      <c r="AH172" s="49">
        <f t="shared" si="40"/>
        <v>1</v>
      </c>
      <c r="AI172" s="49">
        <f t="shared" si="41"/>
        <v>0</v>
      </c>
      <c r="AJ172" s="27"/>
      <c r="AK172" s="27"/>
      <c r="AL172" s="27"/>
      <c r="AM172" s="27"/>
      <c r="AO172" s="68">
        <f t="shared" si="42"/>
        <v>2</v>
      </c>
      <c r="AP172" s="68">
        <f t="shared" si="43"/>
        <v>1</v>
      </c>
      <c r="AQ172" s="68">
        <f t="shared" si="44"/>
        <v>1</v>
      </c>
      <c r="AR172" s="68" t="str" cm="1">
        <f t="array" ref="AR172">IF($AP172=1,INDEX('COLREGS Decomposition'!$B$3:$H$247,$B172,1),"")</f>
        <v>PART C - LIGHTS AND SHAPES</v>
      </c>
      <c r="AS172" s="68" t="str" cm="1">
        <f t="array" ref="AS172">IF($AP172=1,INDEX('COLREGS Decomposition'!$B$3:$H$247,$B172,2),"")</f>
        <v>-</v>
      </c>
      <c r="AT172" s="68" t="str" cm="1">
        <f t="array" ref="AT172">IF($AP172=1,INDEX('COLREGS Decomposition'!$B$3:$H$247,$B172,3),"")</f>
        <v>Rule 30 - Anchored vessels and vessels aground</v>
      </c>
      <c r="AU172" s="68" t="str" cm="1">
        <f t="array" ref="AU172">IF($AP172=1,INDEX('COLREGS Decomposition'!$B$3:$H$247,$B172,4),"")</f>
        <v>b</v>
      </c>
      <c r="AV172" s="68" t="str" cm="1">
        <f t="array" ref="AV172">IF($AP172=1,INDEX('COLREGS Decomposition'!$B$3:$H$2487,$B172,5),"")</f>
        <v>-</v>
      </c>
      <c r="AW172" s="68" t="str" cm="1">
        <f t="array" ref="AW172">IF($AP172=1,INDEX('COLREGS Decomposition'!$B$3:$H$247,$B172,6),"")</f>
        <v>A vessel of less than 50 metres in length may exhibit an all-round white light where it can best be seen instead of the lights prescribed in paragraph (a) of this Rule.</v>
      </c>
      <c r="AX172" s="68" t="str" cm="1">
        <f t="array" ref="AX172">IF($AP172=1,IF(INDEX('COLREGS Decomposition'!$B$3:$H$247,$B172,7)=0,"",INDEX('COLREGS Decomposition'!$B$3:$H$247,$B172,7)),"")</f>
        <v/>
      </c>
    </row>
    <row r="173" spans="2:50" x14ac:dyDescent="0.25">
      <c r="B173" s="49">
        <v>163</v>
      </c>
      <c r="C173" s="27"/>
      <c r="D173" s="49" t="str">
        <v>L &gt;= 100</v>
      </c>
      <c r="E173" s="49">
        <f t="shared" si="32"/>
        <v>0</v>
      </c>
      <c r="F173" s="49">
        <f t="shared" si="45"/>
        <v>0</v>
      </c>
      <c r="G173" s="27"/>
      <c r="H173" s="27"/>
      <c r="I173" s="27"/>
      <c r="J173" s="27"/>
      <c r="K173" s="27"/>
      <c r="L173" s="27"/>
      <c r="N173" s="49" t="str">
        <v>-</v>
      </c>
      <c r="O173" s="49">
        <f t="shared" si="33"/>
        <v>1</v>
      </c>
      <c r="P173" s="49">
        <f>IF(AND(O173=$N$7,N173='Scenario Definition'!$H$11),1,0)</f>
        <v>0</v>
      </c>
      <c r="Q173" s="27"/>
      <c r="R173" s="27"/>
      <c r="S173" s="27"/>
      <c r="U173" s="49" t="str">
        <v>Anchor</v>
      </c>
      <c r="V173" s="49">
        <f t="shared" si="34"/>
        <v>1</v>
      </c>
      <c r="W173" s="49">
        <f t="shared" si="35"/>
        <v>1</v>
      </c>
      <c r="Y173" s="49" t="str">
        <v>-</v>
      </c>
      <c r="Z173" s="49">
        <f t="shared" si="36"/>
        <v>1</v>
      </c>
      <c r="AA173" s="49">
        <f t="shared" si="37"/>
        <v>0</v>
      </c>
      <c r="AB173" s="28"/>
      <c r="AC173" s="49" t="str">
        <v>-</v>
      </c>
      <c r="AD173" s="49">
        <f t="shared" si="38"/>
        <v>1</v>
      </c>
      <c r="AE173" s="49">
        <f t="shared" si="39"/>
        <v>0</v>
      </c>
      <c r="AG173" s="49" t="str">
        <v>-</v>
      </c>
      <c r="AH173" s="49">
        <f t="shared" si="40"/>
        <v>1</v>
      </c>
      <c r="AI173" s="49">
        <f t="shared" si="41"/>
        <v>0</v>
      </c>
      <c r="AJ173" s="27"/>
      <c r="AK173" s="27"/>
      <c r="AL173" s="27"/>
      <c r="AM173" s="27"/>
      <c r="AO173" s="68">
        <f t="shared" si="42"/>
        <v>0</v>
      </c>
      <c r="AP173" s="68">
        <f t="shared" si="43"/>
        <v>0</v>
      </c>
      <c r="AQ173" s="68">
        <f t="shared" si="44"/>
        <v>0</v>
      </c>
      <c r="AR173" s="68" t="str" cm="1">
        <f t="array" ref="AR173">IF($AP173=1,INDEX('COLREGS Decomposition'!$B$3:$H$247,$B173,1),"")</f>
        <v/>
      </c>
      <c r="AS173" s="68" t="str" cm="1">
        <f t="array" ref="AS173">IF($AP173=1,INDEX('COLREGS Decomposition'!$B$3:$H$247,$B173,2),"")</f>
        <v/>
      </c>
      <c r="AT173" s="68" t="str" cm="1">
        <f t="array" ref="AT173">IF($AP173=1,INDEX('COLREGS Decomposition'!$B$3:$H$247,$B173,3),"")</f>
        <v/>
      </c>
      <c r="AU173" s="68" t="str" cm="1">
        <f t="array" ref="AU173">IF($AP173=1,INDEX('COLREGS Decomposition'!$B$3:$H$247,$B173,4),"")</f>
        <v/>
      </c>
      <c r="AV173" s="68" t="str" cm="1">
        <f t="array" ref="AV173">IF($AP173=1,INDEX('COLREGS Decomposition'!$B$3:$H$2487,$B173,5),"")</f>
        <v/>
      </c>
      <c r="AW173" s="68" t="str" cm="1">
        <f t="array" ref="AW173">IF($AP173=1,INDEX('COLREGS Decomposition'!$B$3:$H$247,$B173,6),"")</f>
        <v/>
      </c>
      <c r="AX173" s="68" t="str" cm="1">
        <f t="array" ref="AX173">IF($AP173=1,IF(INDEX('COLREGS Decomposition'!$B$3:$H$247,$B173,7)=0,"",INDEX('COLREGS Decomposition'!$B$3:$H$247,$B173,7)),"")</f>
        <v/>
      </c>
    </row>
    <row r="174" spans="2:50" x14ac:dyDescent="0.25">
      <c r="B174" s="49">
        <v>164</v>
      </c>
      <c r="C174" s="27"/>
      <c r="D174" s="49" t="str">
        <v>-</v>
      </c>
      <c r="E174" s="49">
        <f t="shared" si="32"/>
        <v>1</v>
      </c>
      <c r="F174" s="49">
        <f t="shared" si="45"/>
        <v>0</v>
      </c>
      <c r="G174" s="27"/>
      <c r="H174" s="27"/>
      <c r="I174" s="27"/>
      <c r="J174" s="27"/>
      <c r="K174" s="27"/>
      <c r="L174" s="27"/>
      <c r="N174" s="49" t="str">
        <v>-</v>
      </c>
      <c r="O174" s="49">
        <f t="shared" si="33"/>
        <v>1</v>
      </c>
      <c r="P174" s="49">
        <f>IF(AND(O174=$N$7,N174='Scenario Definition'!$H$11),1,0)</f>
        <v>0</v>
      </c>
      <c r="Q174" s="27"/>
      <c r="R174" s="27"/>
      <c r="S174" s="27"/>
      <c r="U174" s="49" t="str">
        <v>Anchor</v>
      </c>
      <c r="V174" s="49">
        <f t="shared" si="34"/>
        <v>1</v>
      </c>
      <c r="W174" s="49">
        <f t="shared" si="35"/>
        <v>1</v>
      </c>
      <c r="Y174" s="49" t="str">
        <v>-</v>
      </c>
      <c r="Z174" s="49">
        <f t="shared" si="36"/>
        <v>1</v>
      </c>
      <c r="AA174" s="49">
        <f t="shared" si="37"/>
        <v>0</v>
      </c>
      <c r="AB174" s="28"/>
      <c r="AC174" s="49" t="str">
        <v>-</v>
      </c>
      <c r="AD174" s="49">
        <f t="shared" si="38"/>
        <v>1</v>
      </c>
      <c r="AE174" s="49">
        <f t="shared" si="39"/>
        <v>0</v>
      </c>
      <c r="AG174" s="49" t="str">
        <v>-</v>
      </c>
      <c r="AH174" s="49">
        <f t="shared" si="40"/>
        <v>1</v>
      </c>
      <c r="AI174" s="49">
        <f t="shared" si="41"/>
        <v>0</v>
      </c>
      <c r="AJ174" s="27"/>
      <c r="AK174" s="27"/>
      <c r="AL174" s="27"/>
      <c r="AM174" s="27"/>
      <c r="AO174" s="68">
        <f t="shared" si="42"/>
        <v>2</v>
      </c>
      <c r="AP174" s="68">
        <f t="shared" si="43"/>
        <v>1</v>
      </c>
      <c r="AQ174" s="68">
        <f t="shared" si="44"/>
        <v>1</v>
      </c>
      <c r="AR174" s="68" t="str" cm="1">
        <f t="array" ref="AR174">IF($AP174=1,INDEX('COLREGS Decomposition'!$B$3:$H$247,$B174,1),"")</f>
        <v>PART C - LIGHTS AND SHAPES</v>
      </c>
      <c r="AS174" s="68" t="str" cm="1">
        <f t="array" ref="AS174">IF($AP174=1,INDEX('COLREGS Decomposition'!$B$3:$H$247,$B174,2),"")</f>
        <v>-</v>
      </c>
      <c r="AT174" s="68" t="str" cm="1">
        <f t="array" ref="AT174">IF($AP174=1,INDEX('COLREGS Decomposition'!$B$3:$H$247,$B174,3),"")</f>
        <v>Rule 30 - Anchored vessels and vessels aground</v>
      </c>
      <c r="AU174" s="68" t="str" cm="1">
        <f t="array" ref="AU174">IF($AP174=1,INDEX('COLREGS Decomposition'!$B$3:$H$247,$B174,4),"")</f>
        <v>d</v>
      </c>
      <c r="AV174" s="68" t="str" cm="1">
        <f t="array" ref="AV174">IF($AP174=1,INDEX('COLREGS Decomposition'!$B$3:$H$2487,$B174,5),"")</f>
        <v>-</v>
      </c>
      <c r="AW174" s="68" t="str" cm="1">
        <f t="array" ref="AW174">IF($AP174=1,INDEX('COLREGS Decomposition'!$B$3:$H$247,$B174,6),"")</f>
        <v>A vessel aground shall exhibit the lights prescribed in paragraph (a) or (b) of this Rule and in addition, where they can best be seen:</v>
      </c>
      <c r="AX174" s="68" t="str" cm="1">
        <f t="array" ref="AX174">IF($AP174=1,IF(INDEX('COLREGS Decomposition'!$B$3:$H$247,$B174,7)=0,"",INDEX('COLREGS Decomposition'!$B$3:$H$247,$B174,7)),"")</f>
        <v>i) two all-round red lights in a vertical line;
ii) three balls in a vertical line.</v>
      </c>
    </row>
    <row r="175" spans="2:50" x14ac:dyDescent="0.25">
      <c r="B175" s="49">
        <v>165</v>
      </c>
      <c r="C175" s="27"/>
      <c r="D175" s="49" t="str">
        <v>L &lt; 7</v>
      </c>
      <c r="E175" s="49">
        <f t="shared" si="32"/>
        <v>0</v>
      </c>
      <c r="F175" s="49">
        <f t="shared" si="45"/>
        <v>0</v>
      </c>
      <c r="G175" s="27"/>
      <c r="H175" s="27"/>
      <c r="I175" s="27"/>
      <c r="J175" s="27"/>
      <c r="K175" s="27"/>
      <c r="L175" s="27"/>
      <c r="N175" s="49" t="str">
        <v>-</v>
      </c>
      <c r="O175" s="49">
        <f t="shared" si="33"/>
        <v>1</v>
      </c>
      <c r="P175" s="49">
        <f>IF(AND(O175=$N$7,N175='Scenario Definition'!$H$11),1,0)</f>
        <v>0</v>
      </c>
      <c r="Q175" s="27"/>
      <c r="R175" s="27"/>
      <c r="S175" s="27"/>
      <c r="U175" s="49" t="str">
        <v>Anchor</v>
      </c>
      <c r="V175" s="49">
        <f t="shared" si="34"/>
        <v>1</v>
      </c>
      <c r="W175" s="49">
        <f t="shared" si="35"/>
        <v>1</v>
      </c>
      <c r="Y175" s="49" t="str">
        <v>-</v>
      </c>
      <c r="Z175" s="49">
        <f t="shared" si="36"/>
        <v>1</v>
      </c>
      <c r="AA175" s="49">
        <f t="shared" si="37"/>
        <v>0</v>
      </c>
      <c r="AB175" s="28"/>
      <c r="AC175" s="49" t="str">
        <v>-</v>
      </c>
      <c r="AD175" s="49">
        <f t="shared" si="38"/>
        <v>1</v>
      </c>
      <c r="AE175" s="49">
        <f t="shared" si="39"/>
        <v>0</v>
      </c>
      <c r="AG175" s="49" t="str">
        <v>-</v>
      </c>
      <c r="AH175" s="49">
        <f t="shared" si="40"/>
        <v>1</v>
      </c>
      <c r="AI175" s="49">
        <f t="shared" si="41"/>
        <v>0</v>
      </c>
      <c r="AJ175" s="27"/>
      <c r="AK175" s="27"/>
      <c r="AL175" s="27"/>
      <c r="AM175" s="27"/>
      <c r="AO175" s="68">
        <f t="shared" si="42"/>
        <v>0</v>
      </c>
      <c r="AP175" s="68">
        <f t="shared" si="43"/>
        <v>0</v>
      </c>
      <c r="AQ175" s="68">
        <f t="shared" si="44"/>
        <v>0</v>
      </c>
      <c r="AR175" s="68" t="str" cm="1">
        <f t="array" ref="AR175">IF($AP175=1,INDEX('COLREGS Decomposition'!$B$3:$H$247,$B175,1),"")</f>
        <v/>
      </c>
      <c r="AS175" s="68" t="str" cm="1">
        <f t="array" ref="AS175">IF($AP175=1,INDEX('COLREGS Decomposition'!$B$3:$H$247,$B175,2),"")</f>
        <v/>
      </c>
      <c r="AT175" s="68" t="str" cm="1">
        <f t="array" ref="AT175">IF($AP175=1,INDEX('COLREGS Decomposition'!$B$3:$H$247,$B175,3),"")</f>
        <v/>
      </c>
      <c r="AU175" s="68" t="str" cm="1">
        <f t="array" ref="AU175">IF($AP175=1,INDEX('COLREGS Decomposition'!$B$3:$H$247,$B175,4),"")</f>
        <v/>
      </c>
      <c r="AV175" s="68" t="str" cm="1">
        <f t="array" ref="AV175">IF($AP175=1,INDEX('COLREGS Decomposition'!$B$3:$H$2487,$B175,5),"")</f>
        <v/>
      </c>
      <c r="AW175" s="68" t="str" cm="1">
        <f t="array" ref="AW175">IF($AP175=1,INDEX('COLREGS Decomposition'!$B$3:$H$247,$B175,6),"")</f>
        <v/>
      </c>
      <c r="AX175" s="68" t="str" cm="1">
        <f t="array" ref="AX175">IF($AP175=1,IF(INDEX('COLREGS Decomposition'!$B$3:$H$247,$B175,7)=0,"",INDEX('COLREGS Decomposition'!$B$3:$H$247,$B175,7)),"")</f>
        <v/>
      </c>
    </row>
    <row r="176" spans="2:50" x14ac:dyDescent="0.25">
      <c r="B176" s="49">
        <v>166</v>
      </c>
      <c r="C176" s="27"/>
      <c r="D176" s="49" t="str">
        <v>L &lt; 12</v>
      </c>
      <c r="E176" s="49">
        <f t="shared" si="32"/>
        <v>1</v>
      </c>
      <c r="F176" s="49">
        <f t="shared" si="45"/>
        <v>1</v>
      </c>
      <c r="G176" s="27"/>
      <c r="H176" s="27"/>
      <c r="I176" s="27"/>
      <c r="J176" s="27"/>
      <c r="K176" s="27"/>
      <c r="L176" s="27"/>
      <c r="N176" s="49" t="str">
        <v>-</v>
      </c>
      <c r="O176" s="49">
        <f t="shared" si="33"/>
        <v>1</v>
      </c>
      <c r="P176" s="49">
        <f>IF(AND(O176=$N$7,N176='Scenario Definition'!$H$11),1,0)</f>
        <v>0</v>
      </c>
      <c r="Q176" s="27"/>
      <c r="R176" s="27"/>
      <c r="S176" s="27"/>
      <c r="U176" s="49" t="str">
        <v>-</v>
      </c>
      <c r="V176" s="49">
        <f t="shared" si="34"/>
        <v>1</v>
      </c>
      <c r="W176" s="49">
        <f t="shared" si="35"/>
        <v>0</v>
      </c>
      <c r="Y176" s="49" t="str">
        <v>-</v>
      </c>
      <c r="Z176" s="49">
        <f t="shared" si="36"/>
        <v>1</v>
      </c>
      <c r="AA176" s="49">
        <f t="shared" si="37"/>
        <v>0</v>
      </c>
      <c r="AB176" s="28"/>
      <c r="AC176" s="49" t="str">
        <v>-</v>
      </c>
      <c r="AD176" s="49">
        <f t="shared" si="38"/>
        <v>1</v>
      </c>
      <c r="AE176" s="49">
        <f t="shared" si="39"/>
        <v>0</v>
      </c>
      <c r="AG176" s="49" t="str">
        <v>-</v>
      </c>
      <c r="AH176" s="49">
        <f t="shared" si="40"/>
        <v>1</v>
      </c>
      <c r="AI176" s="49">
        <f t="shared" si="41"/>
        <v>0</v>
      </c>
      <c r="AJ176" s="27"/>
      <c r="AK176" s="27"/>
      <c r="AL176" s="27"/>
      <c r="AM176" s="27"/>
      <c r="AO176" s="68">
        <f t="shared" si="42"/>
        <v>2</v>
      </c>
      <c r="AP176" s="68">
        <f t="shared" si="43"/>
        <v>1</v>
      </c>
      <c r="AQ176" s="68">
        <f t="shared" si="44"/>
        <v>1</v>
      </c>
      <c r="AR176" s="68" t="str" cm="1">
        <f t="array" ref="AR176">IF($AP176=1,INDEX('COLREGS Decomposition'!$B$3:$H$247,$B176,1),"")</f>
        <v>PART C - LIGHTS AND SHAPES</v>
      </c>
      <c r="AS176" s="68" t="str" cm="1">
        <f t="array" ref="AS176">IF($AP176=1,INDEX('COLREGS Decomposition'!$B$3:$H$247,$B176,2),"")</f>
        <v>-</v>
      </c>
      <c r="AT176" s="68" t="str" cm="1">
        <f t="array" ref="AT176">IF($AP176=1,INDEX('COLREGS Decomposition'!$B$3:$H$247,$B176,3),"")</f>
        <v>Rule 30 - Anchored vessels and vessels aground</v>
      </c>
      <c r="AU176" s="68" t="str" cm="1">
        <f t="array" ref="AU176">IF($AP176=1,INDEX('COLREGS Decomposition'!$B$3:$H$247,$B176,4),"")</f>
        <v>f</v>
      </c>
      <c r="AV176" s="68" t="str" cm="1">
        <f t="array" ref="AV176">IF($AP176=1,INDEX('COLREGS Decomposition'!$B$3:$H$2487,$B176,5),"")</f>
        <v>-</v>
      </c>
      <c r="AW176" s="68" t="str" cm="1">
        <f t="array" ref="AW176">IF($AP176=1,INDEX('COLREGS Decomposition'!$B$3:$H$247,$B176,6),"")</f>
        <v>A vessel of less than 12 metres in length, when aground, shall not be required to exhibit the lights or shapes prescribed in sub-paragraphs (d) (i) and (ii) of this Rule.</v>
      </c>
      <c r="AX176" s="68" t="str" cm="1">
        <f t="array" ref="AX176">IF($AP176=1,IF(INDEX('COLREGS Decomposition'!$B$3:$H$247,$B176,7)=0,"",INDEX('COLREGS Decomposition'!$B$3:$H$247,$B176,7)),"")</f>
        <v/>
      </c>
    </row>
    <row r="177" spans="2:50" x14ac:dyDescent="0.25">
      <c r="B177" s="49">
        <v>167</v>
      </c>
      <c r="C177" s="27"/>
      <c r="D177" s="49" t="str">
        <v>-</v>
      </c>
      <c r="E177" s="49">
        <f t="shared" si="32"/>
        <v>1</v>
      </c>
      <c r="F177" s="49">
        <f t="shared" si="45"/>
        <v>0</v>
      </c>
      <c r="G177" s="27"/>
      <c r="H177" s="27"/>
      <c r="I177" s="27"/>
      <c r="J177" s="27"/>
      <c r="K177" s="27"/>
      <c r="L177" s="27"/>
      <c r="N177" s="49" t="str">
        <v>Seaplane</v>
      </c>
      <c r="O177" s="49">
        <f t="shared" si="33"/>
        <v>0</v>
      </c>
      <c r="P177" s="49">
        <f>IF(AND(O177=$N$7,N177='Scenario Definition'!$H$11),1,0)</f>
        <v>0</v>
      </c>
      <c r="Q177" s="27"/>
      <c r="R177" s="27"/>
      <c r="S177" s="27"/>
      <c r="U177" s="49" t="str">
        <v>-</v>
      </c>
      <c r="V177" s="49">
        <f t="shared" si="34"/>
        <v>1</v>
      </c>
      <c r="W177" s="49">
        <f t="shared" si="35"/>
        <v>0</v>
      </c>
      <c r="Y177" s="49" t="str">
        <v>-</v>
      </c>
      <c r="Z177" s="49">
        <f t="shared" si="36"/>
        <v>1</v>
      </c>
      <c r="AA177" s="49">
        <f t="shared" si="37"/>
        <v>0</v>
      </c>
      <c r="AB177" s="28"/>
      <c r="AC177" s="49" t="str">
        <v>-</v>
      </c>
      <c r="AD177" s="49">
        <f t="shared" si="38"/>
        <v>1</v>
      </c>
      <c r="AE177" s="49">
        <f t="shared" si="39"/>
        <v>0</v>
      </c>
      <c r="AG177" s="49" t="str">
        <v>-</v>
      </c>
      <c r="AH177" s="49">
        <f t="shared" si="40"/>
        <v>1</v>
      </c>
      <c r="AI177" s="49">
        <f t="shared" si="41"/>
        <v>0</v>
      </c>
      <c r="AJ177" s="27"/>
      <c r="AK177" s="27"/>
      <c r="AL177" s="27"/>
      <c r="AM177" s="27"/>
      <c r="AO177" s="68">
        <f t="shared" si="42"/>
        <v>0</v>
      </c>
      <c r="AP177" s="68">
        <f t="shared" si="43"/>
        <v>0</v>
      </c>
      <c r="AQ177" s="68">
        <f t="shared" si="44"/>
        <v>0</v>
      </c>
      <c r="AR177" s="68" t="str" cm="1">
        <f t="array" ref="AR177">IF($AP177=1,INDEX('COLREGS Decomposition'!$B$3:$H$247,$B177,1),"")</f>
        <v/>
      </c>
      <c r="AS177" s="68" t="str" cm="1">
        <f t="array" ref="AS177">IF($AP177=1,INDEX('COLREGS Decomposition'!$B$3:$H$247,$B177,2),"")</f>
        <v/>
      </c>
      <c r="AT177" s="68" t="str" cm="1">
        <f t="array" ref="AT177">IF($AP177=1,INDEX('COLREGS Decomposition'!$B$3:$H$247,$B177,3),"")</f>
        <v/>
      </c>
      <c r="AU177" s="68" t="str" cm="1">
        <f t="array" ref="AU177">IF($AP177=1,INDEX('COLREGS Decomposition'!$B$3:$H$247,$B177,4),"")</f>
        <v/>
      </c>
      <c r="AV177" s="68" t="str" cm="1">
        <f t="array" ref="AV177">IF($AP177=1,INDEX('COLREGS Decomposition'!$B$3:$H$2487,$B177,5),"")</f>
        <v/>
      </c>
      <c r="AW177" s="68" t="str" cm="1">
        <f t="array" ref="AW177">IF($AP177=1,INDEX('COLREGS Decomposition'!$B$3:$H$247,$B177,6),"")</f>
        <v/>
      </c>
      <c r="AX177" s="68" t="str" cm="1">
        <f t="array" ref="AX177">IF($AP177=1,IF(INDEX('COLREGS Decomposition'!$B$3:$H$247,$B177,7)=0,"",INDEX('COLREGS Decomposition'!$B$3:$H$247,$B177,7)),"")</f>
        <v/>
      </c>
    </row>
    <row r="178" spans="2:50" x14ac:dyDescent="0.25">
      <c r="B178" s="49">
        <v>168</v>
      </c>
      <c r="C178" s="27"/>
      <c r="D178" s="49" t="str">
        <v>-</v>
      </c>
      <c r="E178" s="49">
        <f t="shared" si="32"/>
        <v>1</v>
      </c>
      <c r="F178" s="49">
        <f t="shared" si="45"/>
        <v>0</v>
      </c>
      <c r="G178" s="27"/>
      <c r="H178" s="27"/>
      <c r="I178" s="27"/>
      <c r="J178" s="27"/>
      <c r="K178" s="27"/>
      <c r="L178" s="27"/>
      <c r="N178" s="49" t="str">
        <v>WIG</v>
      </c>
      <c r="O178" s="49">
        <f t="shared" si="33"/>
        <v>0</v>
      </c>
      <c r="P178" s="49">
        <f>IF(AND(O178=$N$7,N178='Scenario Definition'!$H$11),1,0)</f>
        <v>0</v>
      </c>
      <c r="Q178" s="27"/>
      <c r="R178" s="27"/>
      <c r="S178" s="27"/>
      <c r="U178" s="49" t="str">
        <v>-</v>
      </c>
      <c r="V178" s="49">
        <f t="shared" si="34"/>
        <v>1</v>
      </c>
      <c r="W178" s="49">
        <f t="shared" si="35"/>
        <v>0</v>
      </c>
      <c r="Y178" s="49" t="str">
        <v>-</v>
      </c>
      <c r="Z178" s="49">
        <f t="shared" si="36"/>
        <v>1</v>
      </c>
      <c r="AA178" s="49">
        <f t="shared" si="37"/>
        <v>0</v>
      </c>
      <c r="AB178" s="28"/>
      <c r="AC178" s="49" t="str">
        <v>-</v>
      </c>
      <c r="AD178" s="49">
        <f t="shared" si="38"/>
        <v>1</v>
      </c>
      <c r="AE178" s="49">
        <f t="shared" si="39"/>
        <v>0</v>
      </c>
      <c r="AG178" s="49" t="str">
        <v>-</v>
      </c>
      <c r="AH178" s="49">
        <f t="shared" si="40"/>
        <v>1</v>
      </c>
      <c r="AI178" s="49">
        <f t="shared" si="41"/>
        <v>0</v>
      </c>
      <c r="AJ178" s="27"/>
      <c r="AK178" s="27"/>
      <c r="AL178" s="27"/>
      <c r="AM178" s="27"/>
      <c r="AO178" s="68">
        <f t="shared" si="42"/>
        <v>0</v>
      </c>
      <c r="AP178" s="68">
        <f t="shared" si="43"/>
        <v>0</v>
      </c>
      <c r="AQ178" s="68">
        <f t="shared" si="44"/>
        <v>0</v>
      </c>
      <c r="AR178" s="68" t="str" cm="1">
        <f t="array" ref="AR178">IF($AP178=1,INDEX('COLREGS Decomposition'!$B$3:$H$247,$B178,1),"")</f>
        <v/>
      </c>
      <c r="AS178" s="68" t="str" cm="1">
        <f t="array" ref="AS178">IF($AP178=1,INDEX('COLREGS Decomposition'!$B$3:$H$247,$B178,2),"")</f>
        <v/>
      </c>
      <c r="AT178" s="68" t="str" cm="1">
        <f t="array" ref="AT178">IF($AP178=1,INDEX('COLREGS Decomposition'!$B$3:$H$247,$B178,3),"")</f>
        <v/>
      </c>
      <c r="AU178" s="68" t="str" cm="1">
        <f t="array" ref="AU178">IF($AP178=1,INDEX('COLREGS Decomposition'!$B$3:$H$247,$B178,4),"")</f>
        <v/>
      </c>
      <c r="AV178" s="68" t="str" cm="1">
        <f t="array" ref="AV178">IF($AP178=1,INDEX('COLREGS Decomposition'!$B$3:$H$2487,$B178,5),"")</f>
        <v/>
      </c>
      <c r="AW178" s="68" t="str" cm="1">
        <f t="array" ref="AW178">IF($AP178=1,INDEX('COLREGS Decomposition'!$B$3:$H$247,$B178,6),"")</f>
        <v/>
      </c>
      <c r="AX178" s="68" t="str" cm="1">
        <f t="array" ref="AX178">IF($AP178=1,IF(INDEX('COLREGS Decomposition'!$B$3:$H$247,$B178,7)=0,"",INDEX('COLREGS Decomposition'!$B$3:$H$247,$B178,7)),"")</f>
        <v/>
      </c>
    </row>
    <row r="179" spans="2:50" x14ac:dyDescent="0.25">
      <c r="B179" s="49">
        <v>169</v>
      </c>
      <c r="C179" s="27"/>
      <c r="D179" s="49" t="str">
        <v>-</v>
      </c>
      <c r="E179" s="49">
        <f t="shared" si="32"/>
        <v>1</v>
      </c>
      <c r="F179" s="49">
        <f t="shared" si="45"/>
        <v>0</v>
      </c>
      <c r="G179" s="27"/>
      <c r="H179" s="27"/>
      <c r="I179" s="27"/>
      <c r="J179" s="27"/>
      <c r="K179" s="27"/>
      <c r="L179" s="27"/>
      <c r="N179" s="49" t="str">
        <v>-</v>
      </c>
      <c r="O179" s="49">
        <f t="shared" si="33"/>
        <v>1</v>
      </c>
      <c r="P179" s="49">
        <f>IF(AND(O179=$N$7,N179='Scenario Definition'!$H$11),1,0)</f>
        <v>0</v>
      </c>
      <c r="Q179" s="27"/>
      <c r="R179" s="27"/>
      <c r="S179" s="27"/>
      <c r="U179" s="49" t="str">
        <v>-</v>
      </c>
      <c r="V179" s="49">
        <f t="shared" si="34"/>
        <v>1</v>
      </c>
      <c r="W179" s="49">
        <f t="shared" si="35"/>
        <v>0</v>
      </c>
      <c r="Y179" s="49" t="str">
        <v>-</v>
      </c>
      <c r="Z179" s="49">
        <f t="shared" si="36"/>
        <v>1</v>
      </c>
      <c r="AA179" s="49">
        <f t="shared" si="37"/>
        <v>0</v>
      </c>
      <c r="AB179" s="28"/>
      <c r="AC179" s="49" t="str">
        <v>-</v>
      </c>
      <c r="AD179" s="49">
        <f t="shared" si="38"/>
        <v>1</v>
      </c>
      <c r="AE179" s="49">
        <f t="shared" si="39"/>
        <v>0</v>
      </c>
      <c r="AG179" s="49" t="str">
        <v>-</v>
      </c>
      <c r="AH179" s="49">
        <f t="shared" si="40"/>
        <v>1</v>
      </c>
      <c r="AI179" s="49">
        <f t="shared" si="41"/>
        <v>0</v>
      </c>
      <c r="AJ179" s="27"/>
      <c r="AK179" s="27"/>
      <c r="AL179" s="27"/>
      <c r="AM179" s="27"/>
      <c r="AO179" s="68">
        <f t="shared" si="42"/>
        <v>1</v>
      </c>
      <c r="AP179" s="68">
        <f t="shared" si="43"/>
        <v>1</v>
      </c>
      <c r="AQ179" s="68">
        <f t="shared" si="44"/>
        <v>0</v>
      </c>
      <c r="AR179" s="68" t="str" cm="1">
        <f t="array" ref="AR179">IF($AP179=1,INDEX('COLREGS Decomposition'!$B$3:$H$247,$B179,1),"")</f>
        <v>PART D - SOUND AND LIGHT SIGNALS</v>
      </c>
      <c r="AS179" s="68" t="str" cm="1">
        <f t="array" ref="AS179">IF($AP179=1,INDEX('COLREGS Decomposition'!$B$3:$H$247,$B179,2),"")</f>
        <v>-</v>
      </c>
      <c r="AT179" s="68" t="str" cm="1">
        <f t="array" ref="AT179">IF($AP179=1,INDEX('COLREGS Decomposition'!$B$3:$H$247,$B179,3),"")</f>
        <v>Rule 32 - Definitions</v>
      </c>
      <c r="AU179" s="68" t="str" cm="1">
        <f t="array" ref="AU179">IF($AP179=1,INDEX('COLREGS Decomposition'!$B$3:$H$247,$B179,4),"")</f>
        <v>a</v>
      </c>
      <c r="AV179" s="68" t="str" cm="1">
        <f t="array" ref="AV179">IF($AP179=1,INDEX('COLREGS Decomposition'!$B$3:$H$2487,$B179,5),"")</f>
        <v>-</v>
      </c>
      <c r="AW179" s="68" t="str" cm="1">
        <f t="array" ref="AW179">IF($AP179=1,INDEX('COLREGS Decomposition'!$B$3:$H$247,$B179,6),"")</f>
        <v>The word “whistle” means any sound signalling appliance capable of producing the prescribed blasts and which complies with the specifications in Annex III to these Regulations.</v>
      </c>
      <c r="AX179" s="68" t="str" cm="1">
        <f t="array" ref="AX179">IF($AP179=1,IF(INDEX('COLREGS Decomposition'!$B$3:$H$247,$B179,7)=0,"",INDEX('COLREGS Decomposition'!$B$3:$H$247,$B179,7)),"")</f>
        <v/>
      </c>
    </row>
    <row r="180" spans="2:50" x14ac:dyDescent="0.25">
      <c r="B180" s="49">
        <v>170</v>
      </c>
      <c r="C180" s="27"/>
      <c r="D180" s="49" t="str">
        <v>-</v>
      </c>
      <c r="E180" s="49">
        <f t="shared" si="32"/>
        <v>1</v>
      </c>
      <c r="F180" s="49">
        <f t="shared" si="45"/>
        <v>0</v>
      </c>
      <c r="G180" s="27"/>
      <c r="H180" s="27"/>
      <c r="I180" s="27"/>
      <c r="J180" s="27"/>
      <c r="K180" s="27"/>
      <c r="L180" s="27"/>
      <c r="N180" s="49" t="str">
        <v>-</v>
      </c>
      <c r="O180" s="49">
        <f t="shared" si="33"/>
        <v>1</v>
      </c>
      <c r="P180" s="49">
        <f>IF(AND(O180=$N$7,N180='Scenario Definition'!$H$11),1,0)</f>
        <v>0</v>
      </c>
      <c r="Q180" s="27"/>
      <c r="R180" s="27"/>
      <c r="S180" s="27"/>
      <c r="U180" s="49" t="str">
        <v>-</v>
      </c>
      <c r="V180" s="49">
        <f t="shared" si="34"/>
        <v>1</v>
      </c>
      <c r="W180" s="49">
        <f t="shared" si="35"/>
        <v>0</v>
      </c>
      <c r="Y180" s="49" t="str">
        <v>-</v>
      </c>
      <c r="Z180" s="49">
        <f t="shared" si="36"/>
        <v>1</v>
      </c>
      <c r="AA180" s="49">
        <f t="shared" si="37"/>
        <v>0</v>
      </c>
      <c r="AB180" s="28"/>
      <c r="AC180" s="49" t="str">
        <v>-</v>
      </c>
      <c r="AD180" s="49">
        <f t="shared" si="38"/>
        <v>1</v>
      </c>
      <c r="AE180" s="49">
        <f t="shared" si="39"/>
        <v>0</v>
      </c>
      <c r="AG180" s="49" t="str">
        <v>-</v>
      </c>
      <c r="AH180" s="49">
        <f t="shared" si="40"/>
        <v>1</v>
      </c>
      <c r="AI180" s="49">
        <f t="shared" si="41"/>
        <v>0</v>
      </c>
      <c r="AJ180" s="27"/>
      <c r="AK180" s="27"/>
      <c r="AL180" s="27"/>
      <c r="AM180" s="27"/>
      <c r="AO180" s="68">
        <f t="shared" si="42"/>
        <v>1</v>
      </c>
      <c r="AP180" s="68">
        <f t="shared" si="43"/>
        <v>1</v>
      </c>
      <c r="AQ180" s="68">
        <f t="shared" si="44"/>
        <v>0</v>
      </c>
      <c r="AR180" s="68" t="str" cm="1">
        <f t="array" ref="AR180">IF($AP180=1,INDEX('COLREGS Decomposition'!$B$3:$H$247,$B180,1),"")</f>
        <v>PART D - SOUND AND LIGHT SIGNALS</v>
      </c>
      <c r="AS180" s="68" t="str" cm="1">
        <f t="array" ref="AS180">IF($AP180=1,INDEX('COLREGS Decomposition'!$B$3:$H$247,$B180,2),"")</f>
        <v>-</v>
      </c>
      <c r="AT180" s="68" t="str" cm="1">
        <f t="array" ref="AT180">IF($AP180=1,INDEX('COLREGS Decomposition'!$B$3:$H$247,$B180,3),"")</f>
        <v>Rule 32 - Definitions</v>
      </c>
      <c r="AU180" s="68" t="str" cm="1">
        <f t="array" ref="AU180">IF($AP180=1,INDEX('COLREGS Decomposition'!$B$3:$H$247,$B180,4),"")</f>
        <v>b</v>
      </c>
      <c r="AV180" s="68" t="str" cm="1">
        <f t="array" ref="AV180">IF($AP180=1,INDEX('COLREGS Decomposition'!$B$3:$H$2487,$B180,5),"")</f>
        <v>-</v>
      </c>
      <c r="AW180" s="68" t="str" cm="1">
        <f t="array" ref="AW180">IF($AP180=1,INDEX('COLREGS Decomposition'!$B$3:$H$247,$B180,6),"")</f>
        <v>The term “short blast” means a blast of about one second’s duration.</v>
      </c>
      <c r="AX180" s="68" t="str" cm="1">
        <f t="array" ref="AX180">IF($AP180=1,IF(INDEX('COLREGS Decomposition'!$B$3:$H$247,$B180,7)=0,"",INDEX('COLREGS Decomposition'!$B$3:$H$247,$B180,7)),"")</f>
        <v/>
      </c>
    </row>
    <row r="181" spans="2:50" x14ac:dyDescent="0.25">
      <c r="B181" s="49">
        <v>171</v>
      </c>
      <c r="C181" s="27"/>
      <c r="D181" s="49" t="str">
        <v>-</v>
      </c>
      <c r="E181" s="49">
        <f t="shared" si="32"/>
        <v>1</v>
      </c>
      <c r="F181" s="49">
        <f t="shared" si="45"/>
        <v>0</v>
      </c>
      <c r="G181" s="27"/>
      <c r="H181" s="27"/>
      <c r="I181" s="27"/>
      <c r="J181" s="27"/>
      <c r="K181" s="27"/>
      <c r="L181" s="27"/>
      <c r="N181" s="49" t="str">
        <v>-</v>
      </c>
      <c r="O181" s="49">
        <f t="shared" si="33"/>
        <v>1</v>
      </c>
      <c r="P181" s="49">
        <f>IF(AND(O181=$N$7,N181='Scenario Definition'!$H$11),1,0)</f>
        <v>0</v>
      </c>
      <c r="Q181" s="27"/>
      <c r="R181" s="27"/>
      <c r="S181" s="27"/>
      <c r="U181" s="49" t="str">
        <v>-</v>
      </c>
      <c r="V181" s="49">
        <f t="shared" si="34"/>
        <v>1</v>
      </c>
      <c r="W181" s="49">
        <f t="shared" si="35"/>
        <v>0</v>
      </c>
      <c r="Y181" s="49" t="str">
        <v>-</v>
      </c>
      <c r="Z181" s="49">
        <f t="shared" si="36"/>
        <v>1</v>
      </c>
      <c r="AA181" s="49">
        <f t="shared" si="37"/>
        <v>0</v>
      </c>
      <c r="AB181" s="28"/>
      <c r="AC181" s="49" t="str">
        <v>-</v>
      </c>
      <c r="AD181" s="49">
        <f t="shared" si="38"/>
        <v>1</v>
      </c>
      <c r="AE181" s="49">
        <f t="shared" si="39"/>
        <v>0</v>
      </c>
      <c r="AG181" s="49" t="str">
        <v>-</v>
      </c>
      <c r="AH181" s="49">
        <f t="shared" si="40"/>
        <v>1</v>
      </c>
      <c r="AI181" s="49">
        <f t="shared" si="41"/>
        <v>0</v>
      </c>
      <c r="AJ181" s="27"/>
      <c r="AK181" s="27"/>
      <c r="AL181" s="27"/>
      <c r="AM181" s="27"/>
      <c r="AO181" s="68">
        <f t="shared" si="42"/>
        <v>1</v>
      </c>
      <c r="AP181" s="68">
        <f t="shared" si="43"/>
        <v>1</v>
      </c>
      <c r="AQ181" s="68">
        <f t="shared" si="44"/>
        <v>0</v>
      </c>
      <c r="AR181" s="68" t="str" cm="1">
        <f t="array" ref="AR181">IF($AP181=1,INDEX('COLREGS Decomposition'!$B$3:$H$247,$B181,1),"")</f>
        <v>PART D - SOUND AND LIGHT SIGNALS</v>
      </c>
      <c r="AS181" s="68" t="str" cm="1">
        <f t="array" ref="AS181">IF($AP181=1,INDEX('COLREGS Decomposition'!$B$3:$H$247,$B181,2),"")</f>
        <v>-</v>
      </c>
      <c r="AT181" s="68" t="str" cm="1">
        <f t="array" ref="AT181">IF($AP181=1,INDEX('COLREGS Decomposition'!$B$3:$H$247,$B181,3),"")</f>
        <v>Rule 32 - Definitions</v>
      </c>
      <c r="AU181" s="68" t="str" cm="1">
        <f t="array" ref="AU181">IF($AP181=1,INDEX('COLREGS Decomposition'!$B$3:$H$247,$B181,4),"")</f>
        <v>c</v>
      </c>
      <c r="AV181" s="68" t="str" cm="1">
        <f t="array" ref="AV181">IF($AP181=1,INDEX('COLREGS Decomposition'!$B$3:$H$2487,$B181,5),"")</f>
        <v>-</v>
      </c>
      <c r="AW181" s="68" t="str" cm="1">
        <f t="array" ref="AW181">IF($AP181=1,INDEX('COLREGS Decomposition'!$B$3:$H$247,$B181,6),"")</f>
        <v>The term “prolonged blast” means a blast of from four to six seconds’ duration.</v>
      </c>
      <c r="AX181" s="68" t="str" cm="1">
        <f t="array" ref="AX181">IF($AP181=1,IF(INDEX('COLREGS Decomposition'!$B$3:$H$247,$B181,7)=0,"",INDEX('COLREGS Decomposition'!$B$3:$H$247,$B181,7)),"")</f>
        <v/>
      </c>
    </row>
    <row r="182" spans="2:50" x14ac:dyDescent="0.25">
      <c r="B182" s="49">
        <v>172</v>
      </c>
      <c r="C182" s="27"/>
      <c r="D182" s="49" t="str">
        <v>-</v>
      </c>
      <c r="E182" s="49">
        <f t="shared" si="32"/>
        <v>1</v>
      </c>
      <c r="F182" s="49">
        <f t="shared" si="45"/>
        <v>0</v>
      </c>
      <c r="G182" s="27"/>
      <c r="H182" s="27"/>
      <c r="I182" s="27"/>
      <c r="J182" s="27"/>
      <c r="K182" s="27"/>
      <c r="L182" s="27"/>
      <c r="N182" s="49" t="str">
        <v>-</v>
      </c>
      <c r="O182" s="49">
        <f t="shared" si="33"/>
        <v>1</v>
      </c>
      <c r="P182" s="49">
        <f>IF(AND(O182=$N$7,N182='Scenario Definition'!$H$11),1,0)</f>
        <v>0</v>
      </c>
      <c r="Q182" s="27"/>
      <c r="R182" s="27"/>
      <c r="S182" s="27"/>
      <c r="U182" s="49" t="str">
        <v>-</v>
      </c>
      <c r="V182" s="49">
        <f t="shared" si="34"/>
        <v>1</v>
      </c>
      <c r="W182" s="49">
        <f t="shared" si="35"/>
        <v>0</v>
      </c>
      <c r="Y182" s="49" t="str">
        <v>-</v>
      </c>
      <c r="Z182" s="49">
        <f t="shared" si="36"/>
        <v>1</v>
      </c>
      <c r="AA182" s="49">
        <f t="shared" si="37"/>
        <v>0</v>
      </c>
      <c r="AB182" s="28"/>
      <c r="AC182" s="49" t="str">
        <v>-</v>
      </c>
      <c r="AD182" s="49">
        <f t="shared" si="38"/>
        <v>1</v>
      </c>
      <c r="AE182" s="49">
        <f t="shared" si="39"/>
        <v>0</v>
      </c>
      <c r="AG182" s="49" t="str">
        <v>-</v>
      </c>
      <c r="AH182" s="49">
        <f t="shared" si="40"/>
        <v>1</v>
      </c>
      <c r="AI182" s="49">
        <f t="shared" si="41"/>
        <v>0</v>
      </c>
      <c r="AJ182" s="27"/>
      <c r="AK182" s="27"/>
      <c r="AL182" s="27"/>
      <c r="AM182" s="27"/>
      <c r="AO182" s="68">
        <f t="shared" si="42"/>
        <v>1</v>
      </c>
      <c r="AP182" s="68">
        <f t="shared" si="43"/>
        <v>1</v>
      </c>
      <c r="AQ182" s="68">
        <f t="shared" si="44"/>
        <v>0</v>
      </c>
      <c r="AR182" s="68" t="str" cm="1">
        <f t="array" ref="AR182">IF($AP182=1,INDEX('COLREGS Decomposition'!$B$3:$H$247,$B182,1),"")</f>
        <v>PART D - SOUND AND LIGHT SIGNALS</v>
      </c>
      <c r="AS182" s="68" t="str" cm="1">
        <f t="array" ref="AS182">IF($AP182=1,INDEX('COLREGS Decomposition'!$B$3:$H$247,$B182,2),"")</f>
        <v>-</v>
      </c>
      <c r="AT182" s="68" t="str" cm="1">
        <f t="array" ref="AT182">IF($AP182=1,INDEX('COLREGS Decomposition'!$B$3:$H$247,$B182,3),"")</f>
        <v>Rule 33 - Equipment for sound signals</v>
      </c>
      <c r="AU182" s="68" t="str" cm="1">
        <f t="array" ref="AU182">IF($AP182=1,INDEX('COLREGS Decomposition'!$B$3:$H$247,$B182,4),"")</f>
        <v>a</v>
      </c>
      <c r="AV182" s="68" t="str" cm="1">
        <f t="array" ref="AV182">IF($AP182=1,INDEX('COLREGS Decomposition'!$B$3:$H$2487,$B182,5),"")</f>
        <v>-</v>
      </c>
      <c r="AW182" s="68" t="str" cm="1">
        <f t="array" ref="AW182">IF($AP182=1,INDEX('COLREGS Decomposition'!$B$3:$H$247,$B182,6),"")</f>
        <v>A vessel of 12 metres or more in length shall be provided with a whistle, a vessel of 20 metres or more in length shall be provided with a bell in addition to a whistle, and a vessel of 100 metres or more in length shall, in addition, be provided with a gong, the tone and sound of which cannot be confused with that of the bell. The whistle, bell and gong shall comply with the specifications in Annex III to these Regulations. The bell or gong or both may be replaced by other equipment having the same respective sound characteristics, provided that manual sounding of the prescribed signals shall always be possible.</v>
      </c>
      <c r="AX182" s="68" t="str" cm="1">
        <f t="array" ref="AX182">IF($AP182=1,IF(INDEX('COLREGS Decomposition'!$B$3:$H$247,$B182,7)=0,"",INDEX('COLREGS Decomposition'!$B$3:$H$247,$B182,7)),"")</f>
        <v/>
      </c>
    </row>
    <row r="183" spans="2:50" x14ac:dyDescent="0.25">
      <c r="B183" s="49">
        <v>173</v>
      </c>
      <c r="C183" s="27"/>
      <c r="D183" s="49" t="str">
        <v>L &lt; 12</v>
      </c>
      <c r="E183" s="49">
        <f t="shared" si="32"/>
        <v>1</v>
      </c>
      <c r="F183" s="49">
        <f t="shared" si="45"/>
        <v>1</v>
      </c>
      <c r="G183" s="27"/>
      <c r="H183" s="27"/>
      <c r="I183" s="27"/>
      <c r="J183" s="27"/>
      <c r="K183" s="27"/>
      <c r="L183" s="27"/>
      <c r="N183" s="49" t="str">
        <v>-</v>
      </c>
      <c r="O183" s="49">
        <f t="shared" si="33"/>
        <v>1</v>
      </c>
      <c r="P183" s="49">
        <f>IF(AND(O183=$N$7,N183='Scenario Definition'!$H$11),1,0)</f>
        <v>0</v>
      </c>
      <c r="Q183" s="27"/>
      <c r="R183" s="27"/>
      <c r="S183" s="27"/>
      <c r="U183" s="49" t="str">
        <v>-</v>
      </c>
      <c r="V183" s="49">
        <f t="shared" si="34"/>
        <v>1</v>
      </c>
      <c r="W183" s="49">
        <f t="shared" si="35"/>
        <v>0</v>
      </c>
      <c r="Y183" s="49" t="str">
        <v>-</v>
      </c>
      <c r="Z183" s="49">
        <f t="shared" si="36"/>
        <v>1</v>
      </c>
      <c r="AA183" s="49">
        <f t="shared" si="37"/>
        <v>0</v>
      </c>
      <c r="AB183" s="28"/>
      <c r="AC183" s="49" t="str">
        <v>-</v>
      </c>
      <c r="AD183" s="49">
        <f t="shared" si="38"/>
        <v>1</v>
      </c>
      <c r="AE183" s="49">
        <f t="shared" si="39"/>
        <v>0</v>
      </c>
      <c r="AG183" s="49" t="str">
        <v>-</v>
      </c>
      <c r="AH183" s="49">
        <f t="shared" si="40"/>
        <v>1</v>
      </c>
      <c r="AI183" s="49">
        <f t="shared" si="41"/>
        <v>0</v>
      </c>
      <c r="AJ183" s="27"/>
      <c r="AK183" s="27"/>
      <c r="AL183" s="27"/>
      <c r="AM183" s="27"/>
      <c r="AO183" s="68">
        <f t="shared" si="42"/>
        <v>2</v>
      </c>
      <c r="AP183" s="68">
        <f t="shared" si="43"/>
        <v>1</v>
      </c>
      <c r="AQ183" s="68">
        <f t="shared" si="44"/>
        <v>1</v>
      </c>
      <c r="AR183" s="68" t="str" cm="1">
        <f t="array" ref="AR183">IF($AP183=1,INDEX('COLREGS Decomposition'!$B$3:$H$247,$B183,1),"")</f>
        <v>PART D - SOUND AND LIGHT SIGNALS</v>
      </c>
      <c r="AS183" s="68" t="str" cm="1">
        <f t="array" ref="AS183">IF($AP183=1,INDEX('COLREGS Decomposition'!$B$3:$H$247,$B183,2),"")</f>
        <v>-</v>
      </c>
      <c r="AT183" s="68" t="str" cm="1">
        <f t="array" ref="AT183">IF($AP183=1,INDEX('COLREGS Decomposition'!$B$3:$H$247,$B183,3),"")</f>
        <v>Rule 33 - Equipment for sound signals</v>
      </c>
      <c r="AU183" s="68" t="str" cm="1">
        <f t="array" ref="AU183">IF($AP183=1,INDEX('COLREGS Decomposition'!$B$3:$H$247,$B183,4),"")</f>
        <v>b</v>
      </c>
      <c r="AV183" s="68" t="str" cm="1">
        <f t="array" ref="AV183">IF($AP183=1,INDEX('COLREGS Decomposition'!$B$3:$H$2487,$B183,5),"")</f>
        <v>-</v>
      </c>
      <c r="AW183" s="68" t="str" cm="1">
        <f t="array" ref="AW183">IF($AP183=1,INDEX('COLREGS Decomposition'!$B$3:$H$247,$B183,6),"")</f>
        <v>A vessel of less than 12 metres in length shall not be obliged to carry the sound signalling appliances prescribed in paragraph (a) of this Rule but if she does not, she shall be provided with some other means of making an efficient sound signal.</v>
      </c>
      <c r="AX183" s="68" t="str" cm="1">
        <f t="array" ref="AX183">IF($AP183=1,IF(INDEX('COLREGS Decomposition'!$B$3:$H$247,$B183,7)=0,"",INDEX('COLREGS Decomposition'!$B$3:$H$247,$B183,7)),"")</f>
        <v/>
      </c>
    </row>
    <row r="184" spans="2:50" x14ac:dyDescent="0.25">
      <c r="B184" s="49">
        <v>174</v>
      </c>
      <c r="C184" s="27"/>
      <c r="D184" s="49" t="str">
        <v>-</v>
      </c>
      <c r="E184" s="49">
        <f t="shared" si="32"/>
        <v>1</v>
      </c>
      <c r="F184" s="49">
        <f t="shared" si="45"/>
        <v>0</v>
      </c>
      <c r="G184" s="27"/>
      <c r="H184" s="27"/>
      <c r="I184" s="27"/>
      <c r="J184" s="27"/>
      <c r="K184" s="27"/>
      <c r="L184" s="27"/>
      <c r="N184" s="49" t="str">
        <v>Power-driven</v>
      </c>
      <c r="O184" s="49">
        <f t="shared" si="33"/>
        <v>1</v>
      </c>
      <c r="P184" s="49">
        <f>IF(AND(O184=$N$7,N184='Scenario Definition'!$H$11),1,0)</f>
        <v>1</v>
      </c>
      <c r="Q184" s="27"/>
      <c r="R184" s="27"/>
      <c r="S184" s="27"/>
      <c r="U184" s="49" t="str">
        <v>-</v>
      </c>
      <c r="V184" s="49">
        <f t="shared" si="34"/>
        <v>1</v>
      </c>
      <c r="W184" s="49">
        <f t="shared" si="35"/>
        <v>0</v>
      </c>
      <c r="Y184" s="49" t="str">
        <v>-</v>
      </c>
      <c r="Z184" s="49">
        <f t="shared" si="36"/>
        <v>1</v>
      </c>
      <c r="AA184" s="49">
        <f t="shared" si="37"/>
        <v>0</v>
      </c>
      <c r="AB184" s="28"/>
      <c r="AC184" s="49" t="str">
        <v>-</v>
      </c>
      <c r="AD184" s="49">
        <f t="shared" si="38"/>
        <v>1</v>
      </c>
      <c r="AE184" s="49">
        <f t="shared" si="39"/>
        <v>0</v>
      </c>
      <c r="AG184" s="49" t="str">
        <v>-</v>
      </c>
      <c r="AH184" s="49">
        <f t="shared" si="40"/>
        <v>1</v>
      </c>
      <c r="AI184" s="49">
        <f t="shared" si="41"/>
        <v>0</v>
      </c>
      <c r="AJ184" s="27"/>
      <c r="AK184" s="27"/>
      <c r="AL184" s="27"/>
      <c r="AM184" s="27"/>
      <c r="AO184" s="68">
        <f t="shared" si="42"/>
        <v>2</v>
      </c>
      <c r="AP184" s="68">
        <f t="shared" si="43"/>
        <v>1</v>
      </c>
      <c r="AQ184" s="68">
        <f t="shared" si="44"/>
        <v>1</v>
      </c>
      <c r="AR184" s="68" t="str" cm="1">
        <f t="array" ref="AR184">IF($AP184=1,INDEX('COLREGS Decomposition'!$B$3:$H$247,$B184,1),"")</f>
        <v>PART D - SOUND AND LIGHT SIGNALS</v>
      </c>
      <c r="AS184" s="68" t="str" cm="1">
        <f t="array" ref="AS184">IF($AP184=1,INDEX('COLREGS Decomposition'!$B$3:$H$247,$B184,2),"")</f>
        <v>-</v>
      </c>
      <c r="AT184" s="68" t="str" cm="1">
        <f t="array" ref="AT184">IF($AP184=1,INDEX('COLREGS Decomposition'!$B$3:$H$247,$B184,3),"")</f>
        <v>Rule 34 - Manoeuvring and warning signals</v>
      </c>
      <c r="AU184" s="68" t="str" cm="1">
        <f t="array" ref="AU184">IF($AP184=1,INDEX('COLREGS Decomposition'!$B$3:$H$247,$B184,4),"")</f>
        <v>a</v>
      </c>
      <c r="AV184" s="68" t="str" cm="1">
        <f t="array" ref="AV184">IF($AP184=1,INDEX('COLREGS Decomposition'!$B$3:$H$2487,$B184,5),"")</f>
        <v>-</v>
      </c>
      <c r="AW184" s="68" t="str" cm="1">
        <f t="array" ref="AW184">IF($AP184=1,INDEX('COLREGS Decomposition'!$B$3:$H$247,$B184,6),"")</f>
        <v>When vessels are in sight of one another, a power-driven vessel underway, when manoeuvring as authorized or required by these Rules, shall indicate that manoeuvre by the following signals on her whistle:
- one short blast to mean “I am altering my course to starboard”;
- two short blasts to mean “I am altering my course to port”;
- three short blasts to mean “I am operating astern propulsion”.</v>
      </c>
      <c r="AX184" s="68" t="str" cm="1">
        <f t="array" ref="AX184">IF($AP184=1,IF(INDEX('COLREGS Decomposition'!$B$3:$H$247,$B184,7)=0,"",INDEX('COLREGS Decomposition'!$B$3:$H$247,$B184,7)),"")</f>
        <v/>
      </c>
    </row>
    <row r="185" spans="2:50" x14ac:dyDescent="0.25">
      <c r="B185" s="49">
        <v>175</v>
      </c>
      <c r="C185" s="27"/>
      <c r="D185" s="49" t="str">
        <v>-</v>
      </c>
      <c r="E185" s="49">
        <f t="shared" si="32"/>
        <v>1</v>
      </c>
      <c r="F185" s="49">
        <f t="shared" si="45"/>
        <v>0</v>
      </c>
      <c r="G185" s="27"/>
      <c r="H185" s="27"/>
      <c r="I185" s="27"/>
      <c r="J185" s="27"/>
      <c r="K185" s="27"/>
      <c r="L185" s="27"/>
      <c r="N185" s="49" t="str">
        <v>-</v>
      </c>
      <c r="O185" s="49">
        <f t="shared" si="33"/>
        <v>1</v>
      </c>
      <c r="P185" s="49">
        <f>IF(AND(O185=$N$7,N185='Scenario Definition'!$H$11),1,0)</f>
        <v>0</v>
      </c>
      <c r="Q185" s="27"/>
      <c r="R185" s="27"/>
      <c r="S185" s="27"/>
      <c r="U185" s="49" t="str">
        <v>-</v>
      </c>
      <c r="V185" s="49">
        <f t="shared" si="34"/>
        <v>1</v>
      </c>
      <c r="W185" s="49">
        <f t="shared" si="35"/>
        <v>0</v>
      </c>
      <c r="Y185" s="49" t="str">
        <v>-</v>
      </c>
      <c r="Z185" s="49">
        <f t="shared" si="36"/>
        <v>1</v>
      </c>
      <c r="AA185" s="49">
        <f t="shared" si="37"/>
        <v>0</v>
      </c>
      <c r="AB185" s="28"/>
      <c r="AC185" s="49" t="str">
        <v>-</v>
      </c>
      <c r="AD185" s="49">
        <f t="shared" si="38"/>
        <v>1</v>
      </c>
      <c r="AE185" s="49">
        <f t="shared" si="39"/>
        <v>0</v>
      </c>
      <c r="AG185" s="49" t="str">
        <v>-</v>
      </c>
      <c r="AH185" s="49">
        <f t="shared" si="40"/>
        <v>1</v>
      </c>
      <c r="AI185" s="49">
        <f t="shared" si="41"/>
        <v>0</v>
      </c>
      <c r="AJ185" s="27"/>
      <c r="AK185" s="27"/>
      <c r="AL185" s="27"/>
      <c r="AM185" s="27"/>
      <c r="AO185" s="68">
        <f t="shared" si="42"/>
        <v>1</v>
      </c>
      <c r="AP185" s="68">
        <f t="shared" si="43"/>
        <v>1</v>
      </c>
      <c r="AQ185" s="68">
        <f t="shared" si="44"/>
        <v>0</v>
      </c>
      <c r="AR185" s="68" t="str" cm="1">
        <f t="array" ref="AR185">IF($AP185=1,INDEX('COLREGS Decomposition'!$B$3:$H$247,$B185,1),"")</f>
        <v>PART D - SOUND AND LIGHT SIGNALS</v>
      </c>
      <c r="AS185" s="68" t="str" cm="1">
        <f t="array" ref="AS185">IF($AP185=1,INDEX('COLREGS Decomposition'!$B$3:$H$247,$B185,2),"")</f>
        <v>-</v>
      </c>
      <c r="AT185" s="68" t="str" cm="1">
        <f t="array" ref="AT185">IF($AP185=1,INDEX('COLREGS Decomposition'!$B$3:$H$247,$B185,3),"")</f>
        <v>Rule 34 - Manoeuvring and warning signals</v>
      </c>
      <c r="AU185" s="68" t="str" cm="1">
        <f t="array" ref="AU185">IF($AP185=1,INDEX('COLREGS Decomposition'!$B$3:$H$247,$B185,4),"")</f>
        <v>b</v>
      </c>
      <c r="AV185" s="68" t="str" cm="1">
        <f t="array" ref="AV185">IF($AP185=1,INDEX('COLREGS Decomposition'!$B$3:$H$2487,$B185,5),"")</f>
        <v>i</v>
      </c>
      <c r="AW185" s="68" t="str" cm="1">
        <f t="array" ref="AW185">IF($AP185=1,INDEX('COLREGS Decomposition'!$B$3:$H$247,$B185,6),"")</f>
        <v>Any vessel may supplement the whistle signals prescribed in paragraph (a) of this Rule by light signals, repeated as appropriate, whilst the manoeuvre is being carried out:</v>
      </c>
      <c r="AX185" s="68" t="str" cm="1">
        <f t="array" ref="AX185">IF($AP185=1,IF(INDEX('COLREGS Decomposition'!$B$3:$H$247,$B185,7)=0,"",INDEX('COLREGS Decomposition'!$B$3:$H$247,$B185,7)),"")</f>
        <v>these light signals shall have the following significance 
- one flash to mean “I am altering my course to starboard”;
- two flashes to mean “I am altering my course to port”;
- three flashes to mean “I am operating astern propulsion”;</v>
      </c>
    </row>
    <row r="186" spans="2:50" x14ac:dyDescent="0.25">
      <c r="B186" s="49">
        <v>176</v>
      </c>
      <c r="C186" s="27"/>
      <c r="D186" s="49" t="str">
        <v>-</v>
      </c>
      <c r="E186" s="49">
        <f t="shared" si="32"/>
        <v>1</v>
      </c>
      <c r="F186" s="49">
        <f t="shared" si="45"/>
        <v>0</v>
      </c>
      <c r="G186" s="27"/>
      <c r="H186" s="27"/>
      <c r="I186" s="27"/>
      <c r="J186" s="27"/>
      <c r="K186" s="27"/>
      <c r="L186" s="27"/>
      <c r="N186" s="49" t="str">
        <v>-</v>
      </c>
      <c r="O186" s="49">
        <f t="shared" si="33"/>
        <v>1</v>
      </c>
      <c r="P186" s="49">
        <f>IF(AND(O186=$N$7,N186='Scenario Definition'!$H$11),1,0)</f>
        <v>0</v>
      </c>
      <c r="Q186" s="27"/>
      <c r="R186" s="27"/>
      <c r="S186" s="27"/>
      <c r="U186" s="49" t="str">
        <v>-</v>
      </c>
      <c r="V186" s="49">
        <f t="shared" si="34"/>
        <v>1</v>
      </c>
      <c r="W186" s="49">
        <f t="shared" si="35"/>
        <v>0</v>
      </c>
      <c r="Y186" s="49" t="str">
        <v>-</v>
      </c>
      <c r="Z186" s="49">
        <f t="shared" si="36"/>
        <v>1</v>
      </c>
      <c r="AA186" s="49">
        <f t="shared" si="37"/>
        <v>0</v>
      </c>
      <c r="AB186" s="28"/>
      <c r="AC186" s="49" t="str">
        <v>-</v>
      </c>
      <c r="AD186" s="49">
        <f t="shared" si="38"/>
        <v>1</v>
      </c>
      <c r="AE186" s="49">
        <f t="shared" si="39"/>
        <v>0</v>
      </c>
      <c r="AG186" s="49" t="str">
        <v>-</v>
      </c>
      <c r="AH186" s="49">
        <f t="shared" si="40"/>
        <v>1</v>
      </c>
      <c r="AI186" s="49">
        <f t="shared" si="41"/>
        <v>0</v>
      </c>
      <c r="AJ186" s="27"/>
      <c r="AK186" s="27"/>
      <c r="AL186" s="27"/>
      <c r="AM186" s="27"/>
      <c r="AO186" s="68">
        <f t="shared" si="42"/>
        <v>1</v>
      </c>
      <c r="AP186" s="68">
        <f t="shared" si="43"/>
        <v>1</v>
      </c>
      <c r="AQ186" s="68">
        <f t="shared" si="44"/>
        <v>0</v>
      </c>
      <c r="AR186" s="68" t="str" cm="1">
        <f t="array" ref="AR186">IF($AP186=1,INDEX('COLREGS Decomposition'!$B$3:$H$247,$B186,1),"")</f>
        <v>PART D - SOUND AND LIGHT SIGNALS</v>
      </c>
      <c r="AS186" s="68" t="str" cm="1">
        <f t="array" ref="AS186">IF($AP186=1,INDEX('COLREGS Decomposition'!$B$3:$H$247,$B186,2),"")</f>
        <v>-</v>
      </c>
      <c r="AT186" s="68" t="str" cm="1">
        <f t="array" ref="AT186">IF($AP186=1,INDEX('COLREGS Decomposition'!$B$3:$H$247,$B186,3),"")</f>
        <v>Rule 34 - Manoeuvring and warning signals</v>
      </c>
      <c r="AU186" s="68" t="str" cm="1">
        <f t="array" ref="AU186">IF($AP186=1,INDEX('COLREGS Decomposition'!$B$3:$H$247,$B186,4),"")</f>
        <v>b</v>
      </c>
      <c r="AV186" s="68" t="str" cm="1">
        <f t="array" ref="AV186">IF($AP186=1,INDEX('COLREGS Decomposition'!$B$3:$H$2487,$B186,5),"")</f>
        <v>ii</v>
      </c>
      <c r="AW186" s="68" t="str" cm="1">
        <f t="array" ref="AW186">IF($AP186=1,INDEX('COLREGS Decomposition'!$B$3:$H$247,$B186,6),"")</f>
        <v>Any vessel may supplement the whistle signals prescribed in paragraph (a) of this Rule by light signals, repeated as appropriate, whilst the manoeuvre is being carried out:</v>
      </c>
      <c r="AX186" s="68" t="str" cm="1">
        <f t="array" ref="AX186">IF($AP186=1,IF(INDEX('COLREGS Decomposition'!$B$3:$H$247,$B186,7)=0,"",INDEX('COLREGS Decomposition'!$B$3:$H$247,$B186,7)),"")</f>
        <v>the duration of each flash shall be about one second, the interval between flashes shall be about one second, and the interval between successive signals shall be not less than ten seconds;</v>
      </c>
    </row>
    <row r="187" spans="2:50" x14ac:dyDescent="0.25">
      <c r="B187" s="49">
        <v>177</v>
      </c>
      <c r="C187" s="27"/>
      <c r="D187" s="49" t="str">
        <v>-</v>
      </c>
      <c r="E187" s="49">
        <f t="shared" si="32"/>
        <v>1</v>
      </c>
      <c r="F187" s="49">
        <f t="shared" si="45"/>
        <v>0</v>
      </c>
      <c r="G187" s="27"/>
      <c r="H187" s="27"/>
      <c r="I187" s="27"/>
      <c r="J187" s="27"/>
      <c r="K187" s="27"/>
      <c r="L187" s="27"/>
      <c r="N187" s="49" t="str">
        <v>-</v>
      </c>
      <c r="O187" s="49">
        <f t="shared" si="33"/>
        <v>1</v>
      </c>
      <c r="P187" s="49">
        <f>IF(AND(O187=$N$7,N187='Scenario Definition'!$H$11),1,0)</f>
        <v>0</v>
      </c>
      <c r="Q187" s="27"/>
      <c r="R187" s="27"/>
      <c r="S187" s="27"/>
      <c r="U187" s="49" t="str">
        <v>-</v>
      </c>
      <c r="V187" s="49">
        <f t="shared" si="34"/>
        <v>1</v>
      </c>
      <c r="W187" s="49">
        <f t="shared" si="35"/>
        <v>0</v>
      </c>
      <c r="Y187" s="49" t="str">
        <v>-</v>
      </c>
      <c r="Z187" s="49">
        <f t="shared" si="36"/>
        <v>1</v>
      </c>
      <c r="AA187" s="49">
        <f t="shared" si="37"/>
        <v>0</v>
      </c>
      <c r="AB187" s="28"/>
      <c r="AC187" s="49" t="str">
        <v>-</v>
      </c>
      <c r="AD187" s="49">
        <f t="shared" si="38"/>
        <v>1</v>
      </c>
      <c r="AE187" s="49">
        <f t="shared" si="39"/>
        <v>0</v>
      </c>
      <c r="AG187" s="49" t="str">
        <v>-</v>
      </c>
      <c r="AH187" s="49">
        <f t="shared" si="40"/>
        <v>1</v>
      </c>
      <c r="AI187" s="49">
        <f t="shared" si="41"/>
        <v>0</v>
      </c>
      <c r="AJ187" s="27"/>
      <c r="AK187" s="27"/>
      <c r="AL187" s="27"/>
      <c r="AM187" s="27"/>
      <c r="AO187" s="68">
        <f t="shared" si="42"/>
        <v>1</v>
      </c>
      <c r="AP187" s="68">
        <f t="shared" si="43"/>
        <v>1</v>
      </c>
      <c r="AQ187" s="68">
        <f t="shared" si="44"/>
        <v>0</v>
      </c>
      <c r="AR187" s="68" t="str" cm="1">
        <f t="array" ref="AR187">IF($AP187=1,INDEX('COLREGS Decomposition'!$B$3:$H$247,$B187,1),"")</f>
        <v>PART D - SOUND AND LIGHT SIGNALS</v>
      </c>
      <c r="AS187" s="68" t="str" cm="1">
        <f t="array" ref="AS187">IF($AP187=1,INDEX('COLREGS Decomposition'!$B$3:$H$247,$B187,2),"")</f>
        <v>-</v>
      </c>
      <c r="AT187" s="68" t="str" cm="1">
        <f t="array" ref="AT187">IF($AP187=1,INDEX('COLREGS Decomposition'!$B$3:$H$247,$B187,3),"")</f>
        <v>Rule 34 - Manoeuvring and warning signals</v>
      </c>
      <c r="AU187" s="68" t="str" cm="1">
        <f t="array" ref="AU187">IF($AP187=1,INDEX('COLREGS Decomposition'!$B$3:$H$247,$B187,4),"")</f>
        <v>b</v>
      </c>
      <c r="AV187" s="68" t="str" cm="1">
        <f t="array" ref="AV187">IF($AP187=1,INDEX('COLREGS Decomposition'!$B$3:$H$2487,$B187,5),"")</f>
        <v>iii</v>
      </c>
      <c r="AW187" s="68" t="str" cm="1">
        <f t="array" ref="AW187">IF($AP187=1,INDEX('COLREGS Decomposition'!$B$3:$H$247,$B187,6),"")</f>
        <v>Any vessel may supplement the whistle signals prescribed in paragraph (a) of this Rule by light signals, repeated as appropriate, whilst the manoeuvre is being carried out:</v>
      </c>
      <c r="AX187" s="68" t="str" cm="1">
        <f t="array" ref="AX187">IF($AP187=1,IF(INDEX('COLREGS Decomposition'!$B$3:$H$247,$B187,7)=0,"",INDEX('COLREGS Decomposition'!$B$3:$H$247,$B187,7)),"")</f>
        <v>the light used for this signal shall, if fitted, be an all-round white light, visible at a minimum range of 5 miles, and shall comply with the provisions of Annex I to these Regulations.</v>
      </c>
    </row>
    <row r="188" spans="2:50" x14ac:dyDescent="0.25">
      <c r="B188" s="49">
        <v>178</v>
      </c>
      <c r="C188" s="27"/>
      <c r="D188" s="49" t="str">
        <v>-</v>
      </c>
      <c r="E188" s="49">
        <f t="shared" si="32"/>
        <v>1</v>
      </c>
      <c r="F188" s="49">
        <f t="shared" si="45"/>
        <v>0</v>
      </c>
      <c r="G188" s="27"/>
      <c r="H188" s="27"/>
      <c r="I188" s="27"/>
      <c r="J188" s="27"/>
      <c r="K188" s="27"/>
      <c r="L188" s="27"/>
      <c r="N188" s="49" t="str">
        <v>-</v>
      </c>
      <c r="O188" s="49">
        <f t="shared" si="33"/>
        <v>1</v>
      </c>
      <c r="P188" s="49">
        <f>IF(AND(O188=$N$7,N188='Scenario Definition'!$H$11),1,0)</f>
        <v>0</v>
      </c>
      <c r="Q188" s="27"/>
      <c r="R188" s="27"/>
      <c r="S188" s="27"/>
      <c r="U188" s="49" t="str">
        <v>-</v>
      </c>
      <c r="V188" s="49">
        <f t="shared" si="34"/>
        <v>1</v>
      </c>
      <c r="W188" s="49">
        <f t="shared" si="35"/>
        <v>0</v>
      </c>
      <c r="Y188" s="49" t="str">
        <v>-</v>
      </c>
      <c r="Z188" s="49">
        <f t="shared" si="36"/>
        <v>1</v>
      </c>
      <c r="AA188" s="49">
        <f t="shared" si="37"/>
        <v>0</v>
      </c>
      <c r="AB188" s="28"/>
      <c r="AC188" s="49" t="str">
        <v>-</v>
      </c>
      <c r="AD188" s="49">
        <f t="shared" si="38"/>
        <v>1</v>
      </c>
      <c r="AE188" s="49">
        <f t="shared" si="39"/>
        <v>0</v>
      </c>
      <c r="AG188" s="49" t="str">
        <v>-</v>
      </c>
      <c r="AH188" s="49">
        <f t="shared" si="40"/>
        <v>1</v>
      </c>
      <c r="AI188" s="49">
        <f t="shared" si="41"/>
        <v>0</v>
      </c>
      <c r="AJ188" s="27"/>
      <c r="AK188" s="27"/>
      <c r="AL188" s="27"/>
      <c r="AM188" s="27"/>
      <c r="AO188" s="68">
        <f t="shared" si="42"/>
        <v>1</v>
      </c>
      <c r="AP188" s="68">
        <f t="shared" si="43"/>
        <v>1</v>
      </c>
      <c r="AQ188" s="68">
        <f t="shared" si="44"/>
        <v>0</v>
      </c>
      <c r="AR188" s="68" t="str" cm="1">
        <f t="array" ref="AR188">IF($AP188=1,INDEX('COLREGS Decomposition'!$B$3:$H$247,$B188,1),"")</f>
        <v>PART D - SOUND AND LIGHT SIGNALS</v>
      </c>
      <c r="AS188" s="68" t="str" cm="1">
        <f t="array" ref="AS188">IF($AP188=1,INDEX('COLREGS Decomposition'!$B$3:$H$247,$B188,2),"")</f>
        <v>-</v>
      </c>
      <c r="AT188" s="68" t="str" cm="1">
        <f t="array" ref="AT188">IF($AP188=1,INDEX('COLREGS Decomposition'!$B$3:$H$247,$B188,3),"")</f>
        <v>Rule 34 - Manoeuvring and warning signals</v>
      </c>
      <c r="AU188" s="68" t="str" cm="1">
        <f t="array" ref="AU188">IF($AP188=1,INDEX('COLREGS Decomposition'!$B$3:$H$247,$B188,4),"")</f>
        <v>c</v>
      </c>
      <c r="AV188" s="68" t="str" cm="1">
        <f t="array" ref="AV188">IF($AP188=1,INDEX('COLREGS Decomposition'!$B$3:$H$2487,$B188,5),"")</f>
        <v>i</v>
      </c>
      <c r="AW188" s="68" t="str" cm="1">
        <f t="array" ref="AW188">IF($AP188=1,INDEX('COLREGS Decomposition'!$B$3:$H$247,$B188,6),"")</f>
        <v>When in sight of one another in a narrow channel or fairway:</v>
      </c>
      <c r="AX188" s="68" t="str" cm="1">
        <f t="array" ref="AX188">IF($AP188=1,IF(INDEX('COLREGS Decomposition'!$B$3:$H$247,$B188,7)=0,"",INDEX('COLREGS Decomposition'!$B$3:$H$247,$B188,7)),"")</f>
        <v>a vessel intending to overtake another shall in compliance with Rule 9(e)(i) indicate her intention by the following signals on her whistle:
- two prolonged blasts followed by one short blast to mean “I intend to overtake you on your
starboard side”;
- two prolonged blasts followed by two short blasts to mean “I intend to overtake you on your
port side”.</v>
      </c>
    </row>
    <row r="189" spans="2:50" x14ac:dyDescent="0.25">
      <c r="B189" s="49">
        <v>179</v>
      </c>
      <c r="C189" s="27"/>
      <c r="D189" s="49" t="str">
        <v>-</v>
      </c>
      <c r="E189" s="49">
        <f t="shared" si="32"/>
        <v>1</v>
      </c>
      <c r="F189" s="49">
        <f t="shared" si="45"/>
        <v>0</v>
      </c>
      <c r="G189" s="27"/>
      <c r="H189" s="27"/>
      <c r="I189" s="27"/>
      <c r="J189" s="27"/>
      <c r="K189" s="27"/>
      <c r="L189" s="27"/>
      <c r="N189" s="49" t="str">
        <v>-</v>
      </c>
      <c r="O189" s="49">
        <f t="shared" si="33"/>
        <v>1</v>
      </c>
      <c r="P189" s="49">
        <f>IF(AND(O189=$N$7,N189='Scenario Definition'!$H$11),1,0)</f>
        <v>0</v>
      </c>
      <c r="Q189" s="27"/>
      <c r="R189" s="27"/>
      <c r="S189" s="27"/>
      <c r="U189" s="49" t="str">
        <v>-</v>
      </c>
      <c r="V189" s="49">
        <f t="shared" si="34"/>
        <v>1</v>
      </c>
      <c r="W189" s="49">
        <f t="shared" si="35"/>
        <v>0</v>
      </c>
      <c r="Y189" s="49" t="str">
        <v>-</v>
      </c>
      <c r="Z189" s="49">
        <f t="shared" si="36"/>
        <v>1</v>
      </c>
      <c r="AA189" s="49">
        <f t="shared" si="37"/>
        <v>0</v>
      </c>
      <c r="AB189" s="28"/>
      <c r="AC189" s="49" t="str">
        <v>-</v>
      </c>
      <c r="AD189" s="49">
        <f t="shared" si="38"/>
        <v>1</v>
      </c>
      <c r="AE189" s="49">
        <f t="shared" si="39"/>
        <v>0</v>
      </c>
      <c r="AG189" s="49" t="str">
        <v>-</v>
      </c>
      <c r="AH189" s="49">
        <f t="shared" si="40"/>
        <v>1</v>
      </c>
      <c r="AI189" s="49">
        <f t="shared" si="41"/>
        <v>0</v>
      </c>
      <c r="AJ189" s="27"/>
      <c r="AK189" s="27"/>
      <c r="AL189" s="27"/>
      <c r="AM189" s="27"/>
      <c r="AO189" s="68">
        <f t="shared" si="42"/>
        <v>1</v>
      </c>
      <c r="AP189" s="68">
        <f t="shared" si="43"/>
        <v>1</v>
      </c>
      <c r="AQ189" s="68">
        <f t="shared" si="44"/>
        <v>0</v>
      </c>
      <c r="AR189" s="68" t="str" cm="1">
        <f t="array" ref="AR189">IF($AP189=1,INDEX('COLREGS Decomposition'!$B$3:$H$247,$B189,1),"")</f>
        <v>PART D - SOUND AND LIGHT SIGNALS</v>
      </c>
      <c r="AS189" s="68" t="str" cm="1">
        <f t="array" ref="AS189">IF($AP189=1,INDEX('COLREGS Decomposition'!$B$3:$H$247,$B189,2),"")</f>
        <v>-</v>
      </c>
      <c r="AT189" s="68" t="str" cm="1">
        <f t="array" ref="AT189">IF($AP189=1,INDEX('COLREGS Decomposition'!$B$3:$H$247,$B189,3),"")</f>
        <v>Rule 34 - Manoeuvring and warning signals</v>
      </c>
      <c r="AU189" s="68" t="str" cm="1">
        <f t="array" ref="AU189">IF($AP189=1,INDEX('COLREGS Decomposition'!$B$3:$H$247,$B189,4),"")</f>
        <v>c</v>
      </c>
      <c r="AV189" s="68" t="str" cm="1">
        <f t="array" ref="AV189">IF($AP189=1,INDEX('COLREGS Decomposition'!$B$3:$H$2487,$B189,5),"")</f>
        <v>ii</v>
      </c>
      <c r="AW189" s="68" t="str" cm="1">
        <f t="array" ref="AW189">IF($AP189=1,INDEX('COLREGS Decomposition'!$B$3:$H$247,$B189,6),"")</f>
        <v>When in sight of one another in a narrow channel or fairway:</v>
      </c>
      <c r="AX189" s="68" t="str" cm="1">
        <f t="array" ref="AX189">IF($AP189=1,IF(INDEX('COLREGS Decomposition'!$B$3:$H$247,$B189,7)=0,"",INDEX('COLREGS Decomposition'!$B$3:$H$247,$B189,7)),"")</f>
        <v>the vessel about to be overtaken when acting in accordance with Rule 9(e)(i) shall indicate her agreement by the following signal on her whistle:
- one prolonged, one short, one prolonged and one short blast, in that order.</v>
      </c>
    </row>
    <row r="190" spans="2:50" x14ac:dyDescent="0.25">
      <c r="B190" s="49">
        <v>180</v>
      </c>
      <c r="C190" s="27"/>
      <c r="D190" s="49" t="str">
        <v>-</v>
      </c>
      <c r="E190" s="49">
        <f t="shared" si="32"/>
        <v>1</v>
      </c>
      <c r="F190" s="49">
        <f t="shared" si="45"/>
        <v>0</v>
      </c>
      <c r="G190" s="27"/>
      <c r="H190" s="27"/>
      <c r="I190" s="27"/>
      <c r="J190" s="27"/>
      <c r="K190" s="27"/>
      <c r="L190" s="27"/>
      <c r="N190" s="49" t="str">
        <v>-</v>
      </c>
      <c r="O190" s="49">
        <f t="shared" si="33"/>
        <v>1</v>
      </c>
      <c r="P190" s="49">
        <f>IF(AND(O190=$N$7,N190='Scenario Definition'!$H$11),1,0)</f>
        <v>0</v>
      </c>
      <c r="Q190" s="27"/>
      <c r="R190" s="27"/>
      <c r="S190" s="27"/>
      <c r="U190" s="49" t="str">
        <v>-</v>
      </c>
      <c r="V190" s="49">
        <f t="shared" si="34"/>
        <v>1</v>
      </c>
      <c r="W190" s="49">
        <f t="shared" si="35"/>
        <v>0</v>
      </c>
      <c r="Y190" s="49" t="str">
        <v>-</v>
      </c>
      <c r="Z190" s="49">
        <f t="shared" si="36"/>
        <v>1</v>
      </c>
      <c r="AA190" s="49">
        <f t="shared" si="37"/>
        <v>0</v>
      </c>
      <c r="AB190" s="28"/>
      <c r="AC190" s="49" t="str">
        <v>-</v>
      </c>
      <c r="AD190" s="49">
        <f t="shared" si="38"/>
        <v>1</v>
      </c>
      <c r="AE190" s="49">
        <f t="shared" si="39"/>
        <v>0</v>
      </c>
      <c r="AG190" s="49" t="str">
        <v>-</v>
      </c>
      <c r="AH190" s="49">
        <f t="shared" si="40"/>
        <v>1</v>
      </c>
      <c r="AI190" s="49">
        <f t="shared" si="41"/>
        <v>0</v>
      </c>
      <c r="AJ190" s="27"/>
      <c r="AK190" s="27"/>
      <c r="AL190" s="27"/>
      <c r="AM190" s="27"/>
      <c r="AO190" s="68">
        <f t="shared" si="42"/>
        <v>1</v>
      </c>
      <c r="AP190" s="68">
        <f t="shared" si="43"/>
        <v>1</v>
      </c>
      <c r="AQ190" s="68">
        <f t="shared" si="44"/>
        <v>0</v>
      </c>
      <c r="AR190" s="68" t="str" cm="1">
        <f t="array" ref="AR190">IF($AP190=1,INDEX('COLREGS Decomposition'!$B$3:$H$247,$B190,1),"")</f>
        <v>PART D - SOUND AND LIGHT SIGNALS</v>
      </c>
      <c r="AS190" s="68" t="str" cm="1">
        <f t="array" ref="AS190">IF($AP190=1,INDEX('COLREGS Decomposition'!$B$3:$H$247,$B190,2),"")</f>
        <v>-</v>
      </c>
      <c r="AT190" s="68" t="str" cm="1">
        <f t="array" ref="AT190">IF($AP190=1,INDEX('COLREGS Decomposition'!$B$3:$H$247,$B190,3),"")</f>
        <v>Rule 34 - Manoeuvring and warning signals</v>
      </c>
      <c r="AU190" s="68" t="str" cm="1">
        <f t="array" ref="AU190">IF($AP190=1,INDEX('COLREGS Decomposition'!$B$3:$H$247,$B190,4),"")</f>
        <v>d</v>
      </c>
      <c r="AV190" s="68" t="str" cm="1">
        <f t="array" ref="AV190">IF($AP190=1,INDEX('COLREGS Decomposition'!$B$3:$H$2487,$B190,5),"")</f>
        <v>-</v>
      </c>
      <c r="AW190" s="68" t="str" cm="1">
        <f t="array" ref="AW190">IF($AP190=1,INDEX('COLREGS Decomposition'!$B$3:$H$247,$B190,6),"")</f>
        <v>When vessels in sight of one another are approaching each other and from any cause either vessel fails to understand the intentions or actions of the other, or is in doubt whether sufficient action is being taken by the other to avoid collision, the vessel in doubt shall immediately indicate such doubt by giving at least five short and rapid blasts on the whistle. Such signal may be supplemented by a light signal of at least five short and rapid flashes.</v>
      </c>
      <c r="AX190" s="68" t="str" cm="1">
        <f t="array" ref="AX190">IF($AP190=1,IF(INDEX('COLREGS Decomposition'!$B$3:$H$247,$B190,7)=0,"",INDEX('COLREGS Decomposition'!$B$3:$H$247,$B190,7)),"")</f>
        <v/>
      </c>
    </row>
    <row r="191" spans="2:50" x14ac:dyDescent="0.25">
      <c r="B191" s="49">
        <v>181</v>
      </c>
      <c r="C191" s="27"/>
      <c r="D191" s="49" t="str">
        <v>-</v>
      </c>
      <c r="E191" s="49">
        <f t="shared" si="32"/>
        <v>1</v>
      </c>
      <c r="F191" s="49">
        <f t="shared" si="45"/>
        <v>0</v>
      </c>
      <c r="G191" s="27"/>
      <c r="H191" s="27"/>
      <c r="I191" s="27"/>
      <c r="J191" s="27"/>
      <c r="K191" s="27"/>
      <c r="L191" s="27"/>
      <c r="N191" s="49" t="str">
        <v>-</v>
      </c>
      <c r="O191" s="49">
        <f t="shared" si="33"/>
        <v>1</v>
      </c>
      <c r="P191" s="49">
        <f>IF(AND(O191=$N$7,N191='Scenario Definition'!$H$11),1,0)</f>
        <v>0</v>
      </c>
      <c r="Q191" s="27"/>
      <c r="R191" s="27"/>
      <c r="S191" s="27"/>
      <c r="U191" s="49" t="str">
        <v>-</v>
      </c>
      <c r="V191" s="49">
        <f t="shared" si="34"/>
        <v>1</v>
      </c>
      <c r="W191" s="49">
        <f t="shared" si="35"/>
        <v>0</v>
      </c>
      <c r="Y191" s="49" t="str">
        <v>-</v>
      </c>
      <c r="Z191" s="49">
        <f t="shared" si="36"/>
        <v>1</v>
      </c>
      <c r="AA191" s="49">
        <f t="shared" si="37"/>
        <v>0</v>
      </c>
      <c r="AB191" s="28"/>
      <c r="AC191" s="49" t="str">
        <v>-</v>
      </c>
      <c r="AD191" s="49">
        <f t="shared" si="38"/>
        <v>1</v>
      </c>
      <c r="AE191" s="49">
        <f t="shared" si="39"/>
        <v>0</v>
      </c>
      <c r="AG191" s="49" t="str">
        <v>-</v>
      </c>
      <c r="AH191" s="49">
        <f t="shared" si="40"/>
        <v>1</v>
      </c>
      <c r="AI191" s="49">
        <f t="shared" si="41"/>
        <v>0</v>
      </c>
      <c r="AJ191" s="27"/>
      <c r="AK191" s="27"/>
      <c r="AL191" s="27"/>
      <c r="AM191" s="27"/>
      <c r="AO191" s="68">
        <f t="shared" si="42"/>
        <v>1</v>
      </c>
      <c r="AP191" s="68">
        <f t="shared" si="43"/>
        <v>1</v>
      </c>
      <c r="AQ191" s="68">
        <f t="shared" si="44"/>
        <v>0</v>
      </c>
      <c r="AR191" s="68" t="str" cm="1">
        <f t="array" ref="AR191">IF($AP191=1,INDEX('COLREGS Decomposition'!$B$3:$H$247,$B191,1),"")</f>
        <v>PART D - SOUND AND LIGHT SIGNALS</v>
      </c>
      <c r="AS191" s="68" t="str" cm="1">
        <f t="array" ref="AS191">IF($AP191=1,INDEX('COLREGS Decomposition'!$B$3:$H$247,$B191,2),"")</f>
        <v>-</v>
      </c>
      <c r="AT191" s="68" t="str" cm="1">
        <f t="array" ref="AT191">IF($AP191=1,INDEX('COLREGS Decomposition'!$B$3:$H$247,$B191,3),"")</f>
        <v>Rule 34 - Manoeuvring and warning signals</v>
      </c>
      <c r="AU191" s="68" t="str" cm="1">
        <f t="array" ref="AU191">IF($AP191=1,INDEX('COLREGS Decomposition'!$B$3:$H$247,$B191,4),"")</f>
        <v>e</v>
      </c>
      <c r="AV191" s="68" t="str" cm="1">
        <f t="array" ref="AV191">IF($AP191=1,INDEX('COLREGS Decomposition'!$B$3:$H$2487,$B191,5),"")</f>
        <v>-</v>
      </c>
      <c r="AW191" s="68" t="str" cm="1">
        <f t="array" ref="AW191">IF($AP191=1,INDEX('COLREGS Decomposition'!$B$3:$H$247,$B191,6),"")</f>
        <v>A vessel nearing a bend or an area of a channel or fairway where other vessels may be obscured by an intervening obstruction shall sound one prolonged blast. Such signal shall be answered with a prolonged blast by any approaching vessel that may be within hearing around the bend or behind the intervening obstruction.</v>
      </c>
      <c r="AX191" s="68" t="str" cm="1">
        <f t="array" ref="AX191">IF($AP191=1,IF(INDEX('COLREGS Decomposition'!$B$3:$H$247,$B191,7)=0,"",INDEX('COLREGS Decomposition'!$B$3:$H$247,$B191,7)),"")</f>
        <v/>
      </c>
    </row>
    <row r="192" spans="2:50" x14ac:dyDescent="0.25">
      <c r="B192" s="49">
        <v>182</v>
      </c>
      <c r="C192" s="27"/>
      <c r="D192" s="49" t="str">
        <v>-</v>
      </c>
      <c r="E192" s="49">
        <f t="shared" si="32"/>
        <v>1</v>
      </c>
      <c r="F192" s="49">
        <f t="shared" si="45"/>
        <v>0</v>
      </c>
      <c r="G192" s="27"/>
      <c r="H192" s="27"/>
      <c r="I192" s="27"/>
      <c r="J192" s="27"/>
      <c r="K192" s="27"/>
      <c r="L192" s="27"/>
      <c r="N192" s="49" t="str">
        <v>-</v>
      </c>
      <c r="O192" s="49">
        <f t="shared" si="33"/>
        <v>1</v>
      </c>
      <c r="P192" s="49">
        <f>IF(AND(O192=$N$7,N192='Scenario Definition'!$H$11),1,0)</f>
        <v>0</v>
      </c>
      <c r="Q192" s="27"/>
      <c r="R192" s="27"/>
      <c r="S192" s="27"/>
      <c r="U192" s="49" t="str">
        <v>-</v>
      </c>
      <c r="V192" s="49">
        <f t="shared" si="34"/>
        <v>1</v>
      </c>
      <c r="W192" s="49">
        <f t="shared" si="35"/>
        <v>0</v>
      </c>
      <c r="Y192" s="49" t="str">
        <v>-</v>
      </c>
      <c r="Z192" s="49">
        <f t="shared" si="36"/>
        <v>1</v>
      </c>
      <c r="AA192" s="49">
        <f t="shared" si="37"/>
        <v>0</v>
      </c>
      <c r="AB192" s="28"/>
      <c r="AC192" s="49" t="str">
        <v>-</v>
      </c>
      <c r="AD192" s="49">
        <f t="shared" si="38"/>
        <v>1</v>
      </c>
      <c r="AE192" s="49">
        <f t="shared" si="39"/>
        <v>0</v>
      </c>
      <c r="AG192" s="49" t="str">
        <v>-</v>
      </c>
      <c r="AH192" s="49">
        <f t="shared" si="40"/>
        <v>1</v>
      </c>
      <c r="AI192" s="49">
        <f t="shared" si="41"/>
        <v>0</v>
      </c>
      <c r="AJ192" s="27"/>
      <c r="AK192" s="27"/>
      <c r="AL192" s="27"/>
      <c r="AM192" s="27"/>
      <c r="AO192" s="68">
        <f t="shared" si="42"/>
        <v>1</v>
      </c>
      <c r="AP192" s="68">
        <f t="shared" si="43"/>
        <v>1</v>
      </c>
      <c r="AQ192" s="68">
        <f t="shared" si="44"/>
        <v>0</v>
      </c>
      <c r="AR192" s="68" t="str" cm="1">
        <f t="array" ref="AR192">IF($AP192=1,INDEX('COLREGS Decomposition'!$B$3:$H$247,$B192,1),"")</f>
        <v>PART D - SOUND AND LIGHT SIGNALS</v>
      </c>
      <c r="AS192" s="68" t="str" cm="1">
        <f t="array" ref="AS192">IF($AP192=1,INDEX('COLREGS Decomposition'!$B$3:$H$247,$B192,2),"")</f>
        <v>-</v>
      </c>
      <c r="AT192" s="68" t="str" cm="1">
        <f t="array" ref="AT192">IF($AP192=1,INDEX('COLREGS Decomposition'!$B$3:$H$247,$B192,3),"")</f>
        <v>Rule 34 - Manoeuvring and warning signals</v>
      </c>
      <c r="AU192" s="68" t="str" cm="1">
        <f t="array" ref="AU192">IF($AP192=1,INDEX('COLREGS Decomposition'!$B$3:$H$247,$B192,4),"")</f>
        <v>f</v>
      </c>
      <c r="AV192" s="68" t="str" cm="1">
        <f t="array" ref="AV192">IF($AP192=1,INDEX('COLREGS Decomposition'!$B$3:$H$2487,$B192,5),"")</f>
        <v>-</v>
      </c>
      <c r="AW192" s="68" t="str" cm="1">
        <f t="array" ref="AW192">IF($AP192=1,INDEX('COLREGS Decomposition'!$B$3:$H$247,$B192,6),"")</f>
        <v>If whistles are fitted on a vessel at a distance apart of more than 100 metres, one whistle only shall be used for giving manoeuvring and warning signals.</v>
      </c>
      <c r="AX192" s="68" t="str" cm="1">
        <f t="array" ref="AX192">IF($AP192=1,IF(INDEX('COLREGS Decomposition'!$B$3:$H$247,$B192,7)=0,"",INDEX('COLREGS Decomposition'!$B$3:$H$247,$B192,7)),"")</f>
        <v/>
      </c>
    </row>
    <row r="193" spans="2:50" x14ac:dyDescent="0.25">
      <c r="B193" s="49">
        <v>183</v>
      </c>
      <c r="C193" s="27"/>
      <c r="D193" s="49" t="str">
        <v>-</v>
      </c>
      <c r="E193" s="49">
        <f t="shared" si="32"/>
        <v>1</v>
      </c>
      <c r="F193" s="49">
        <f t="shared" si="45"/>
        <v>0</v>
      </c>
      <c r="G193" s="27"/>
      <c r="H193" s="27"/>
      <c r="I193" s="27"/>
      <c r="J193" s="27"/>
      <c r="K193" s="27"/>
      <c r="L193" s="27"/>
      <c r="N193" s="49" t="str">
        <v>-</v>
      </c>
      <c r="O193" s="49">
        <f t="shared" si="33"/>
        <v>1</v>
      </c>
      <c r="P193" s="49">
        <f>IF(AND(O193=$N$7,N193='Scenario Definition'!$H$11),1,0)</f>
        <v>0</v>
      </c>
      <c r="Q193" s="27"/>
      <c r="R193" s="27"/>
      <c r="S193" s="27"/>
      <c r="U193" s="49" t="str">
        <v>-</v>
      </c>
      <c r="V193" s="49">
        <f t="shared" si="34"/>
        <v>1</v>
      </c>
      <c r="W193" s="49">
        <f t="shared" si="35"/>
        <v>0</v>
      </c>
      <c r="Y193" s="49" t="str">
        <v>-</v>
      </c>
      <c r="Z193" s="49">
        <f t="shared" si="36"/>
        <v>1</v>
      </c>
      <c r="AA193" s="49">
        <f t="shared" si="37"/>
        <v>0</v>
      </c>
      <c r="AB193" s="28"/>
      <c r="AC193" s="49" t="str">
        <v>-</v>
      </c>
      <c r="AD193" s="49">
        <f t="shared" si="38"/>
        <v>1</v>
      </c>
      <c r="AE193" s="49">
        <f t="shared" si="39"/>
        <v>0</v>
      </c>
      <c r="AG193" s="49" t="str">
        <v>-</v>
      </c>
      <c r="AH193" s="49">
        <f t="shared" si="40"/>
        <v>1</v>
      </c>
      <c r="AI193" s="49">
        <f t="shared" si="41"/>
        <v>0</v>
      </c>
      <c r="AJ193" s="27"/>
      <c r="AK193" s="27"/>
      <c r="AL193" s="27"/>
      <c r="AM193" s="27"/>
      <c r="AO193" s="68">
        <f t="shared" si="42"/>
        <v>1</v>
      </c>
      <c r="AP193" s="68">
        <f t="shared" si="43"/>
        <v>1</v>
      </c>
      <c r="AQ193" s="68">
        <f t="shared" si="44"/>
        <v>0</v>
      </c>
      <c r="AR193" s="68" t="str" cm="1">
        <f t="array" ref="AR193">IF($AP193=1,INDEX('COLREGS Decomposition'!$B$3:$H$247,$B193,1),"")</f>
        <v>PART D - SOUND AND LIGHT SIGNALS</v>
      </c>
      <c r="AS193" s="68" t="str" cm="1">
        <f t="array" ref="AS193">IF($AP193=1,INDEX('COLREGS Decomposition'!$B$3:$H$247,$B193,2),"")</f>
        <v>-</v>
      </c>
      <c r="AT193" s="68" t="str" cm="1">
        <f t="array" ref="AT193">IF($AP193=1,INDEX('COLREGS Decomposition'!$B$3:$H$247,$B193,3),"")</f>
        <v>Rule 35 - Sound signals in restricted visibility</v>
      </c>
      <c r="AU193" s="68" t="str" cm="1">
        <f t="array" ref="AU193">IF($AP193=1,INDEX('COLREGS Decomposition'!$B$3:$H$247,$B193,4),"")</f>
        <v>-</v>
      </c>
      <c r="AV193" s="68" t="str" cm="1">
        <f t="array" ref="AV193">IF($AP193=1,INDEX('COLREGS Decomposition'!$B$3:$H$2487,$B193,5),"")</f>
        <v>-</v>
      </c>
      <c r="AW193" s="68" t="str" cm="1">
        <f t="array" ref="AW193">IF($AP193=1,INDEX('COLREGS Decomposition'!$B$3:$H$247,$B193,6),"")</f>
        <v>In or near an area of restricted visibility, whether by day or night, the signals prescribed in this Rule shall be used as follows:</v>
      </c>
      <c r="AX193" s="68" t="str" cm="1">
        <f t="array" ref="AX193">IF($AP193=1,IF(INDEX('COLREGS Decomposition'!$B$3:$H$247,$B193,7)=0,"",INDEX('COLREGS Decomposition'!$B$3:$H$247,$B193,7)),"")</f>
        <v/>
      </c>
    </row>
    <row r="194" spans="2:50" x14ac:dyDescent="0.25">
      <c r="B194" s="49">
        <v>184</v>
      </c>
      <c r="C194" s="27"/>
      <c r="D194" s="49" t="str">
        <v>-</v>
      </c>
      <c r="E194" s="49">
        <f t="shared" si="32"/>
        <v>1</v>
      </c>
      <c r="F194" s="49">
        <f t="shared" si="45"/>
        <v>0</v>
      </c>
      <c r="G194" s="27"/>
      <c r="H194" s="27"/>
      <c r="I194" s="27"/>
      <c r="J194" s="27"/>
      <c r="K194" s="27"/>
      <c r="L194" s="27"/>
      <c r="N194" s="49" t="str">
        <v>Power-driven</v>
      </c>
      <c r="O194" s="49">
        <f t="shared" si="33"/>
        <v>1</v>
      </c>
      <c r="P194" s="49">
        <f>IF(AND(O194=$N$7,N194='Scenario Definition'!$H$11),1,0)</f>
        <v>1</v>
      </c>
      <c r="Q194" s="27"/>
      <c r="R194" s="27"/>
      <c r="S194" s="27"/>
      <c r="U194" s="49" t="str">
        <v>-</v>
      </c>
      <c r="V194" s="49">
        <f t="shared" si="34"/>
        <v>1</v>
      </c>
      <c r="W194" s="49">
        <f t="shared" si="35"/>
        <v>0</v>
      </c>
      <c r="Y194" s="49" t="str">
        <v>-</v>
      </c>
      <c r="Z194" s="49">
        <f t="shared" si="36"/>
        <v>1</v>
      </c>
      <c r="AA194" s="49">
        <f t="shared" si="37"/>
        <v>0</v>
      </c>
      <c r="AB194" s="28"/>
      <c r="AC194" s="49" t="str">
        <v>-</v>
      </c>
      <c r="AD194" s="49">
        <f t="shared" si="38"/>
        <v>1</v>
      </c>
      <c r="AE194" s="49">
        <f t="shared" si="39"/>
        <v>0</v>
      </c>
      <c r="AG194" s="49" t="str">
        <v>-</v>
      </c>
      <c r="AH194" s="49">
        <f t="shared" si="40"/>
        <v>1</v>
      </c>
      <c r="AI194" s="49">
        <f t="shared" si="41"/>
        <v>0</v>
      </c>
      <c r="AJ194" s="27"/>
      <c r="AK194" s="27"/>
      <c r="AL194" s="27"/>
      <c r="AM194" s="27"/>
      <c r="AO194" s="68">
        <f t="shared" si="42"/>
        <v>2</v>
      </c>
      <c r="AP194" s="68">
        <f t="shared" si="43"/>
        <v>1</v>
      </c>
      <c r="AQ194" s="68">
        <f t="shared" si="44"/>
        <v>1</v>
      </c>
      <c r="AR194" s="68" t="str" cm="1">
        <f t="array" ref="AR194">IF($AP194=1,INDEX('COLREGS Decomposition'!$B$3:$H$247,$B194,1),"")</f>
        <v>PART D - SOUND AND LIGHT SIGNALS</v>
      </c>
      <c r="AS194" s="68" t="str" cm="1">
        <f t="array" ref="AS194">IF($AP194=1,INDEX('COLREGS Decomposition'!$B$3:$H$247,$B194,2),"")</f>
        <v>-</v>
      </c>
      <c r="AT194" s="68" t="str" cm="1">
        <f t="array" ref="AT194">IF($AP194=1,INDEX('COLREGS Decomposition'!$B$3:$H$247,$B194,3),"")</f>
        <v>Rule 35 - Sound signals in restricted visibility</v>
      </c>
      <c r="AU194" s="68" t="str" cm="1">
        <f t="array" ref="AU194">IF($AP194=1,INDEX('COLREGS Decomposition'!$B$3:$H$247,$B194,4),"")</f>
        <v>a</v>
      </c>
      <c r="AV194" s="68" t="str" cm="1">
        <f t="array" ref="AV194">IF($AP194=1,INDEX('COLREGS Decomposition'!$B$3:$H$2487,$B194,5),"")</f>
        <v>-</v>
      </c>
      <c r="AW194" s="68" t="str" cm="1">
        <f t="array" ref="AW194">IF($AP194=1,INDEX('COLREGS Decomposition'!$B$3:$H$247,$B194,6),"")</f>
        <v>A power-driven vessel making way through the water shall sound at intervals of not more than 2 minutes one prolonged blast.</v>
      </c>
      <c r="AX194" s="68" t="str" cm="1">
        <f t="array" ref="AX194">IF($AP194=1,IF(INDEX('COLREGS Decomposition'!$B$3:$H$247,$B194,7)=0,"",INDEX('COLREGS Decomposition'!$B$3:$H$247,$B194,7)),"")</f>
        <v/>
      </c>
    </row>
    <row r="195" spans="2:50" x14ac:dyDescent="0.25">
      <c r="B195" s="49">
        <v>185</v>
      </c>
      <c r="C195" s="27"/>
      <c r="D195" s="49" t="str">
        <v>-</v>
      </c>
      <c r="E195" s="49">
        <f t="shared" si="32"/>
        <v>1</v>
      </c>
      <c r="F195" s="49">
        <f t="shared" si="45"/>
        <v>0</v>
      </c>
      <c r="G195" s="27"/>
      <c r="H195" s="27"/>
      <c r="I195" s="27"/>
      <c r="J195" s="27"/>
      <c r="K195" s="27"/>
      <c r="L195" s="27"/>
      <c r="N195" s="49" t="str">
        <v>Power-driven</v>
      </c>
      <c r="O195" s="49">
        <f t="shared" si="33"/>
        <v>1</v>
      </c>
      <c r="P195" s="49">
        <f>IF(AND(O195=$N$7,N195='Scenario Definition'!$H$11),1,0)</f>
        <v>1</v>
      </c>
      <c r="Q195" s="27"/>
      <c r="R195" s="27"/>
      <c r="S195" s="27"/>
      <c r="U195" s="49" t="str">
        <v>-</v>
      </c>
      <c r="V195" s="49">
        <f t="shared" si="34"/>
        <v>1</v>
      </c>
      <c r="W195" s="49">
        <f t="shared" si="35"/>
        <v>0</v>
      </c>
      <c r="Y195" s="49" t="str">
        <v>-</v>
      </c>
      <c r="Z195" s="49">
        <f t="shared" si="36"/>
        <v>1</v>
      </c>
      <c r="AA195" s="49">
        <f t="shared" si="37"/>
        <v>0</v>
      </c>
      <c r="AB195" s="28"/>
      <c r="AC195" s="49" t="str">
        <v>-</v>
      </c>
      <c r="AD195" s="49">
        <f t="shared" si="38"/>
        <v>1</v>
      </c>
      <c r="AE195" s="49">
        <f t="shared" si="39"/>
        <v>0</v>
      </c>
      <c r="AG195" s="49" t="str">
        <v>-</v>
      </c>
      <c r="AH195" s="49">
        <f t="shared" si="40"/>
        <v>1</v>
      </c>
      <c r="AI195" s="49">
        <f t="shared" si="41"/>
        <v>0</v>
      </c>
      <c r="AJ195" s="27"/>
      <c r="AK195" s="27"/>
      <c r="AL195" s="27"/>
      <c r="AM195" s="27"/>
      <c r="AO195" s="68">
        <f t="shared" si="42"/>
        <v>2</v>
      </c>
      <c r="AP195" s="68">
        <f t="shared" si="43"/>
        <v>1</v>
      </c>
      <c r="AQ195" s="68">
        <f t="shared" si="44"/>
        <v>1</v>
      </c>
      <c r="AR195" s="68" t="str" cm="1">
        <f t="array" ref="AR195">IF($AP195=1,INDEX('COLREGS Decomposition'!$B$3:$H$247,$B195,1),"")</f>
        <v>PART D - SOUND AND LIGHT SIGNALS</v>
      </c>
      <c r="AS195" s="68" t="str" cm="1">
        <f t="array" ref="AS195">IF($AP195=1,INDEX('COLREGS Decomposition'!$B$3:$H$247,$B195,2),"")</f>
        <v>-</v>
      </c>
      <c r="AT195" s="68" t="str" cm="1">
        <f t="array" ref="AT195">IF($AP195=1,INDEX('COLREGS Decomposition'!$B$3:$H$247,$B195,3),"")</f>
        <v>Rule 35 - Sound signals in restricted visibility</v>
      </c>
      <c r="AU195" s="68" t="str" cm="1">
        <f t="array" ref="AU195">IF($AP195=1,INDEX('COLREGS Decomposition'!$B$3:$H$247,$B195,4),"")</f>
        <v>b</v>
      </c>
      <c r="AV195" s="68" t="str" cm="1">
        <f t="array" ref="AV195">IF($AP195=1,INDEX('COLREGS Decomposition'!$B$3:$H$2487,$B195,5),"")</f>
        <v>-</v>
      </c>
      <c r="AW195" s="68" t="str" cm="1">
        <f t="array" ref="AW195">IF($AP195=1,INDEX('COLREGS Decomposition'!$B$3:$H$247,$B195,6),"")</f>
        <v>A power-driven vessel underway but stopped and making no way through the water shall sound at intervals of not more than 2 minutes two prolonged blasts in succession with an interval of about 2 seconds between them.</v>
      </c>
      <c r="AX195" s="68" t="str" cm="1">
        <f t="array" ref="AX195">IF($AP195=1,IF(INDEX('COLREGS Decomposition'!$B$3:$H$247,$B195,7)=0,"",INDEX('COLREGS Decomposition'!$B$3:$H$247,$B195,7)),"")</f>
        <v/>
      </c>
    </row>
    <row r="196" spans="2:50" x14ac:dyDescent="0.25">
      <c r="B196" s="49">
        <v>186</v>
      </c>
      <c r="C196" s="27"/>
      <c r="D196" s="49" t="str">
        <v>-</v>
      </c>
      <c r="E196" s="49">
        <f t="shared" si="32"/>
        <v>1</v>
      </c>
      <c r="F196" s="49">
        <f t="shared" si="45"/>
        <v>0</v>
      </c>
      <c r="G196" s="27"/>
      <c r="H196" s="27"/>
      <c r="I196" s="27"/>
      <c r="J196" s="27"/>
      <c r="K196" s="27"/>
      <c r="L196" s="27"/>
      <c r="N196" s="49" t="str">
        <v>Sailing</v>
      </c>
      <c r="O196" s="49">
        <f t="shared" si="33"/>
        <v>0</v>
      </c>
      <c r="P196" s="49">
        <f>IF(AND(O196=$N$7,N196='Scenario Definition'!$H$11),1,0)</f>
        <v>0</v>
      </c>
      <c r="Q196" s="27"/>
      <c r="R196" s="27"/>
      <c r="S196" s="27"/>
      <c r="U196" s="49" t="str">
        <v>-</v>
      </c>
      <c r="V196" s="49">
        <f t="shared" si="34"/>
        <v>1</v>
      </c>
      <c r="W196" s="49">
        <f t="shared" si="35"/>
        <v>0</v>
      </c>
      <c r="Y196" s="49" t="str">
        <v>-</v>
      </c>
      <c r="Z196" s="49">
        <f t="shared" si="36"/>
        <v>1</v>
      </c>
      <c r="AA196" s="49">
        <f t="shared" si="37"/>
        <v>0</v>
      </c>
      <c r="AB196" s="28"/>
      <c r="AC196" s="49" t="str">
        <v>-</v>
      </c>
      <c r="AD196" s="49">
        <f t="shared" si="38"/>
        <v>1</v>
      </c>
      <c r="AE196" s="49">
        <f t="shared" si="39"/>
        <v>0</v>
      </c>
      <c r="AG196" s="49" t="str">
        <v>-</v>
      </c>
      <c r="AH196" s="49">
        <f t="shared" si="40"/>
        <v>1</v>
      </c>
      <c r="AI196" s="49">
        <f t="shared" si="41"/>
        <v>0</v>
      </c>
      <c r="AJ196" s="27"/>
      <c r="AK196" s="27"/>
      <c r="AL196" s="27"/>
      <c r="AM196" s="27"/>
      <c r="AO196" s="68">
        <f t="shared" si="42"/>
        <v>0</v>
      </c>
      <c r="AP196" s="68">
        <f t="shared" si="43"/>
        <v>0</v>
      </c>
      <c r="AQ196" s="68">
        <f t="shared" si="44"/>
        <v>0</v>
      </c>
      <c r="AR196" s="68" t="str" cm="1">
        <f t="array" ref="AR196">IF($AP196=1,INDEX('COLREGS Decomposition'!$B$3:$H$247,$B196,1),"")</f>
        <v/>
      </c>
      <c r="AS196" s="68" t="str" cm="1">
        <f t="array" ref="AS196">IF($AP196=1,INDEX('COLREGS Decomposition'!$B$3:$H$247,$B196,2),"")</f>
        <v/>
      </c>
      <c r="AT196" s="68" t="str" cm="1">
        <f t="array" ref="AT196">IF($AP196=1,INDEX('COLREGS Decomposition'!$B$3:$H$247,$B196,3),"")</f>
        <v/>
      </c>
      <c r="AU196" s="68" t="str" cm="1">
        <f t="array" ref="AU196">IF($AP196=1,INDEX('COLREGS Decomposition'!$B$3:$H$247,$B196,4),"")</f>
        <v/>
      </c>
      <c r="AV196" s="68" t="str" cm="1">
        <f t="array" ref="AV196">IF($AP196=1,INDEX('COLREGS Decomposition'!$B$3:$H$2487,$B196,5),"")</f>
        <v/>
      </c>
      <c r="AW196" s="68" t="str" cm="1">
        <f t="array" ref="AW196">IF($AP196=1,INDEX('COLREGS Decomposition'!$B$3:$H$247,$B196,6),"")</f>
        <v/>
      </c>
      <c r="AX196" s="68" t="str" cm="1">
        <f t="array" ref="AX196">IF($AP196=1,IF(INDEX('COLREGS Decomposition'!$B$3:$H$247,$B196,7)=0,"",INDEX('COLREGS Decomposition'!$B$3:$H$247,$B196,7)),"")</f>
        <v/>
      </c>
    </row>
    <row r="197" spans="2:50" x14ac:dyDescent="0.25">
      <c r="B197" s="49">
        <v>187</v>
      </c>
      <c r="C197" s="27"/>
      <c r="D197" s="49" t="str">
        <v>-</v>
      </c>
      <c r="E197" s="49">
        <f t="shared" si="32"/>
        <v>1</v>
      </c>
      <c r="F197" s="49">
        <f t="shared" si="45"/>
        <v>0</v>
      </c>
      <c r="G197" s="27"/>
      <c r="H197" s="27"/>
      <c r="I197" s="27"/>
      <c r="J197" s="27"/>
      <c r="K197" s="27"/>
      <c r="L197" s="27"/>
      <c r="N197" s="49" t="str">
        <v>-</v>
      </c>
      <c r="O197" s="49">
        <f t="shared" si="33"/>
        <v>1</v>
      </c>
      <c r="P197" s="49">
        <f>IF(AND(O197=$N$7,N197='Scenario Definition'!$H$11),1,0)</f>
        <v>0</v>
      </c>
      <c r="Q197" s="27"/>
      <c r="R197" s="27"/>
      <c r="S197" s="27"/>
      <c r="U197" s="49" t="str">
        <v>-</v>
      </c>
      <c r="V197" s="49">
        <f t="shared" si="34"/>
        <v>1</v>
      </c>
      <c r="W197" s="49">
        <f t="shared" si="35"/>
        <v>0</v>
      </c>
      <c r="Y197" s="49" t="str">
        <v>-</v>
      </c>
      <c r="Z197" s="49">
        <f t="shared" si="36"/>
        <v>1</v>
      </c>
      <c r="AA197" s="49">
        <f t="shared" si="37"/>
        <v>0</v>
      </c>
      <c r="AB197" s="28"/>
      <c r="AC197" s="49" t="str">
        <v>-</v>
      </c>
      <c r="AD197" s="49">
        <f t="shared" si="38"/>
        <v>1</v>
      </c>
      <c r="AE197" s="49">
        <f t="shared" si="39"/>
        <v>0</v>
      </c>
      <c r="AG197" s="49" t="str">
        <v>Fishing</v>
      </c>
      <c r="AH197" s="49">
        <f t="shared" si="40"/>
        <v>0</v>
      </c>
      <c r="AI197" s="49">
        <f t="shared" si="41"/>
        <v>0</v>
      </c>
      <c r="AJ197" s="27"/>
      <c r="AK197" s="27"/>
      <c r="AL197" s="27"/>
      <c r="AM197" s="27"/>
      <c r="AO197" s="68">
        <f t="shared" si="42"/>
        <v>0</v>
      </c>
      <c r="AP197" s="68">
        <f t="shared" si="43"/>
        <v>0</v>
      </c>
      <c r="AQ197" s="68">
        <f t="shared" si="44"/>
        <v>0</v>
      </c>
      <c r="AR197" s="68" t="str" cm="1">
        <f t="array" ref="AR197">IF($AP197=1,INDEX('COLREGS Decomposition'!$B$3:$H$247,$B197,1),"")</f>
        <v/>
      </c>
      <c r="AS197" s="68" t="str" cm="1">
        <f t="array" ref="AS197">IF($AP197=1,INDEX('COLREGS Decomposition'!$B$3:$H$247,$B197,2),"")</f>
        <v/>
      </c>
      <c r="AT197" s="68" t="str" cm="1">
        <f t="array" ref="AT197">IF($AP197=1,INDEX('COLREGS Decomposition'!$B$3:$H$247,$B197,3),"")</f>
        <v/>
      </c>
      <c r="AU197" s="68" t="str" cm="1">
        <f t="array" ref="AU197">IF($AP197=1,INDEX('COLREGS Decomposition'!$B$3:$H$247,$B197,4),"")</f>
        <v/>
      </c>
      <c r="AV197" s="68" t="str" cm="1">
        <f t="array" ref="AV197">IF($AP197=1,INDEX('COLREGS Decomposition'!$B$3:$H$2487,$B197,5),"")</f>
        <v/>
      </c>
      <c r="AW197" s="68" t="str" cm="1">
        <f t="array" ref="AW197">IF($AP197=1,INDEX('COLREGS Decomposition'!$B$3:$H$247,$B197,6),"")</f>
        <v/>
      </c>
      <c r="AX197" s="68" t="str" cm="1">
        <f t="array" ref="AX197">IF($AP197=1,IF(INDEX('COLREGS Decomposition'!$B$3:$H$247,$B197,7)=0,"",INDEX('COLREGS Decomposition'!$B$3:$H$247,$B197,7)),"")</f>
        <v/>
      </c>
    </row>
    <row r="198" spans="2:50" x14ac:dyDescent="0.25">
      <c r="B198" s="49">
        <v>188</v>
      </c>
      <c r="C198" s="27"/>
      <c r="D198" s="49" t="str">
        <v>-</v>
      </c>
      <c r="E198" s="49">
        <f t="shared" si="32"/>
        <v>1</v>
      </c>
      <c r="F198" s="49">
        <f t="shared" si="45"/>
        <v>0</v>
      </c>
      <c r="G198" s="27"/>
      <c r="H198" s="27"/>
      <c r="I198" s="27"/>
      <c r="J198" s="27"/>
      <c r="K198" s="27"/>
      <c r="L198" s="27"/>
      <c r="N198" s="49" t="str">
        <v>-</v>
      </c>
      <c r="O198" s="49">
        <f t="shared" si="33"/>
        <v>1</v>
      </c>
      <c r="P198" s="49">
        <f>IF(AND(O198=$N$7,N198='Scenario Definition'!$H$11),1,0)</f>
        <v>0</v>
      </c>
      <c r="Q198" s="27"/>
      <c r="R198" s="27"/>
      <c r="S198" s="27"/>
      <c r="U198" s="49" t="str">
        <v>-</v>
      </c>
      <c r="V198" s="49">
        <f t="shared" si="34"/>
        <v>1</v>
      </c>
      <c r="W198" s="49">
        <f t="shared" si="35"/>
        <v>0</v>
      </c>
      <c r="Y198" s="49" t="str">
        <v>-</v>
      </c>
      <c r="Z198" s="49">
        <f t="shared" si="36"/>
        <v>1</v>
      </c>
      <c r="AA198" s="49">
        <f t="shared" si="37"/>
        <v>0</v>
      </c>
      <c r="AB198" s="28"/>
      <c r="AC198" s="49" t="str">
        <v>-</v>
      </c>
      <c r="AD198" s="49">
        <f t="shared" si="38"/>
        <v>1</v>
      </c>
      <c r="AE198" s="49">
        <f t="shared" si="39"/>
        <v>0</v>
      </c>
      <c r="AG198" s="49" t="str">
        <v>Towing or pushing</v>
      </c>
      <c r="AH198" s="49">
        <f t="shared" si="40"/>
        <v>0</v>
      </c>
      <c r="AI198" s="49">
        <f t="shared" si="41"/>
        <v>0</v>
      </c>
      <c r="AJ198" s="27"/>
      <c r="AK198" s="27"/>
      <c r="AL198" s="27"/>
      <c r="AM198" s="27"/>
      <c r="AO198" s="68">
        <f t="shared" si="42"/>
        <v>0</v>
      </c>
      <c r="AP198" s="68">
        <f t="shared" si="43"/>
        <v>0</v>
      </c>
      <c r="AQ198" s="68">
        <f t="shared" si="44"/>
        <v>0</v>
      </c>
      <c r="AR198" s="68" t="str" cm="1">
        <f t="array" ref="AR198">IF($AP198=1,INDEX('COLREGS Decomposition'!$B$3:$H$247,$B198,1),"")</f>
        <v/>
      </c>
      <c r="AS198" s="68" t="str" cm="1">
        <f t="array" ref="AS198">IF($AP198=1,INDEX('COLREGS Decomposition'!$B$3:$H$247,$B198,2),"")</f>
        <v/>
      </c>
      <c r="AT198" s="68" t="str" cm="1">
        <f t="array" ref="AT198">IF($AP198=1,INDEX('COLREGS Decomposition'!$B$3:$H$247,$B198,3),"")</f>
        <v/>
      </c>
      <c r="AU198" s="68" t="str" cm="1">
        <f t="array" ref="AU198">IF($AP198=1,INDEX('COLREGS Decomposition'!$B$3:$H$247,$B198,4),"")</f>
        <v/>
      </c>
      <c r="AV198" s="68" t="str" cm="1">
        <f t="array" ref="AV198">IF($AP198=1,INDEX('COLREGS Decomposition'!$B$3:$H$2487,$B198,5),"")</f>
        <v/>
      </c>
      <c r="AW198" s="68" t="str" cm="1">
        <f t="array" ref="AW198">IF($AP198=1,INDEX('COLREGS Decomposition'!$B$3:$H$247,$B198,6),"")</f>
        <v/>
      </c>
      <c r="AX198" s="68" t="str" cm="1">
        <f t="array" ref="AX198">IF($AP198=1,IF(INDEX('COLREGS Decomposition'!$B$3:$H$247,$B198,7)=0,"",INDEX('COLREGS Decomposition'!$B$3:$H$247,$B198,7)),"")</f>
        <v/>
      </c>
    </row>
    <row r="199" spans="2:50" x14ac:dyDescent="0.25">
      <c r="B199" s="49">
        <v>189</v>
      </c>
      <c r="C199" s="27"/>
      <c r="D199" s="49" t="str">
        <v>-</v>
      </c>
      <c r="E199" s="49">
        <f t="shared" si="32"/>
        <v>1</v>
      </c>
      <c r="F199" s="49">
        <f t="shared" si="45"/>
        <v>0</v>
      </c>
      <c r="G199" s="27"/>
      <c r="H199" s="27"/>
      <c r="I199" s="27"/>
      <c r="J199" s="27"/>
      <c r="K199" s="27"/>
      <c r="L199" s="27"/>
      <c r="N199" s="49" t="str">
        <v>-</v>
      </c>
      <c r="O199" s="49">
        <f t="shared" si="33"/>
        <v>1</v>
      </c>
      <c r="P199" s="49">
        <f>IF(AND(O199=$N$7,N199='Scenario Definition'!$H$11),1,0)</f>
        <v>0</v>
      </c>
      <c r="Q199" s="27"/>
      <c r="R199" s="27"/>
      <c r="S199" s="27"/>
      <c r="U199" s="49" t="str">
        <v>Anchor</v>
      </c>
      <c r="V199" s="49">
        <f t="shared" si="34"/>
        <v>1</v>
      </c>
      <c r="W199" s="49">
        <f t="shared" si="35"/>
        <v>1</v>
      </c>
      <c r="Y199" s="49" t="str">
        <v>-</v>
      </c>
      <c r="Z199" s="49">
        <f t="shared" si="36"/>
        <v>1</v>
      </c>
      <c r="AA199" s="49">
        <f t="shared" si="37"/>
        <v>0</v>
      </c>
      <c r="AB199" s="28"/>
      <c r="AC199" s="49" t="str">
        <v>-</v>
      </c>
      <c r="AD199" s="49">
        <f t="shared" si="38"/>
        <v>1</v>
      </c>
      <c r="AE199" s="49">
        <f t="shared" si="39"/>
        <v>0</v>
      </c>
      <c r="AG199" s="49" t="str">
        <v>Fishing</v>
      </c>
      <c r="AH199" s="49">
        <f t="shared" si="40"/>
        <v>0</v>
      </c>
      <c r="AI199" s="49">
        <f t="shared" si="41"/>
        <v>0</v>
      </c>
      <c r="AJ199" s="27"/>
      <c r="AK199" s="27"/>
      <c r="AL199" s="27"/>
      <c r="AM199" s="27"/>
      <c r="AO199" s="68">
        <f t="shared" si="42"/>
        <v>0</v>
      </c>
      <c r="AP199" s="68">
        <f t="shared" si="43"/>
        <v>0</v>
      </c>
      <c r="AQ199" s="68">
        <f t="shared" si="44"/>
        <v>0</v>
      </c>
      <c r="AR199" s="68" t="str" cm="1">
        <f t="array" ref="AR199">IF($AP199=1,INDEX('COLREGS Decomposition'!$B$3:$H$247,$B199,1),"")</f>
        <v/>
      </c>
      <c r="AS199" s="68" t="str" cm="1">
        <f t="array" ref="AS199">IF($AP199=1,INDEX('COLREGS Decomposition'!$B$3:$H$247,$B199,2),"")</f>
        <v/>
      </c>
      <c r="AT199" s="68" t="str" cm="1">
        <f t="array" ref="AT199">IF($AP199=1,INDEX('COLREGS Decomposition'!$B$3:$H$247,$B199,3),"")</f>
        <v/>
      </c>
      <c r="AU199" s="68" t="str" cm="1">
        <f t="array" ref="AU199">IF($AP199=1,INDEX('COLREGS Decomposition'!$B$3:$H$247,$B199,4),"")</f>
        <v/>
      </c>
      <c r="AV199" s="68" t="str" cm="1">
        <f t="array" ref="AV199">IF($AP199=1,INDEX('COLREGS Decomposition'!$B$3:$H$2487,$B199,5),"")</f>
        <v/>
      </c>
      <c r="AW199" s="68" t="str" cm="1">
        <f t="array" ref="AW199">IF($AP199=1,INDEX('COLREGS Decomposition'!$B$3:$H$247,$B199,6),"")</f>
        <v/>
      </c>
      <c r="AX199" s="68" t="str" cm="1">
        <f t="array" ref="AX199">IF($AP199=1,IF(INDEX('COLREGS Decomposition'!$B$3:$H$247,$B199,7)=0,"",INDEX('COLREGS Decomposition'!$B$3:$H$247,$B199,7)),"")</f>
        <v/>
      </c>
    </row>
    <row r="200" spans="2:50" x14ac:dyDescent="0.25">
      <c r="B200" s="49">
        <v>190</v>
      </c>
      <c r="C200" s="27"/>
      <c r="D200" s="49" t="str">
        <v>-</v>
      </c>
      <c r="E200" s="49">
        <f t="shared" si="32"/>
        <v>1</v>
      </c>
      <c r="F200" s="49">
        <f t="shared" si="45"/>
        <v>0</v>
      </c>
      <c r="G200" s="27"/>
      <c r="H200" s="27"/>
      <c r="I200" s="27"/>
      <c r="J200" s="27"/>
      <c r="K200" s="27"/>
      <c r="L200" s="27"/>
      <c r="N200" s="49" t="str">
        <v>-</v>
      </c>
      <c r="O200" s="49">
        <f t="shared" si="33"/>
        <v>1</v>
      </c>
      <c r="P200" s="49">
        <f>IF(AND(O200=$N$7,N200='Scenario Definition'!$H$11),1,0)</f>
        <v>0</v>
      </c>
      <c r="Q200" s="27"/>
      <c r="R200" s="27"/>
      <c r="S200" s="27"/>
      <c r="U200" s="49" t="str">
        <v>-</v>
      </c>
      <c r="V200" s="49">
        <f t="shared" si="34"/>
        <v>1</v>
      </c>
      <c r="W200" s="49">
        <f t="shared" si="35"/>
        <v>0</v>
      </c>
      <c r="Y200" s="49" t="str">
        <v>-</v>
      </c>
      <c r="Z200" s="49">
        <f t="shared" si="36"/>
        <v>1</v>
      </c>
      <c r="AA200" s="49">
        <f t="shared" si="37"/>
        <v>0</v>
      </c>
      <c r="AB200" s="28"/>
      <c r="AC200" s="49" t="str">
        <v>-</v>
      </c>
      <c r="AD200" s="49">
        <f t="shared" si="38"/>
        <v>1</v>
      </c>
      <c r="AE200" s="49">
        <f t="shared" si="39"/>
        <v>0</v>
      </c>
      <c r="AG200" s="49" t="str">
        <v>Towing or pushing</v>
      </c>
      <c r="AH200" s="49">
        <f t="shared" si="40"/>
        <v>0</v>
      </c>
      <c r="AI200" s="49">
        <f t="shared" si="41"/>
        <v>0</v>
      </c>
      <c r="AJ200" s="27"/>
      <c r="AK200" s="27"/>
      <c r="AL200" s="27"/>
      <c r="AM200" s="27"/>
      <c r="AO200" s="68">
        <f t="shared" si="42"/>
        <v>0</v>
      </c>
      <c r="AP200" s="68">
        <f t="shared" si="43"/>
        <v>0</v>
      </c>
      <c r="AQ200" s="68">
        <f t="shared" si="44"/>
        <v>0</v>
      </c>
      <c r="AR200" s="68" t="str" cm="1">
        <f t="array" ref="AR200">IF($AP200=1,INDEX('COLREGS Decomposition'!$B$3:$H$247,$B200,1),"")</f>
        <v/>
      </c>
      <c r="AS200" s="68" t="str" cm="1">
        <f t="array" ref="AS200">IF($AP200=1,INDEX('COLREGS Decomposition'!$B$3:$H$247,$B200,2),"")</f>
        <v/>
      </c>
      <c r="AT200" s="68" t="str" cm="1">
        <f t="array" ref="AT200">IF($AP200=1,INDEX('COLREGS Decomposition'!$B$3:$H$247,$B200,3),"")</f>
        <v/>
      </c>
      <c r="AU200" s="68" t="str" cm="1">
        <f t="array" ref="AU200">IF($AP200=1,INDEX('COLREGS Decomposition'!$B$3:$H$247,$B200,4),"")</f>
        <v/>
      </c>
      <c r="AV200" s="68" t="str" cm="1">
        <f t="array" ref="AV200">IF($AP200=1,INDEX('COLREGS Decomposition'!$B$3:$H$2487,$B200,5),"")</f>
        <v/>
      </c>
      <c r="AW200" s="68" t="str" cm="1">
        <f t="array" ref="AW200">IF($AP200=1,INDEX('COLREGS Decomposition'!$B$3:$H$247,$B200,6),"")</f>
        <v/>
      </c>
      <c r="AX200" s="68" t="str" cm="1">
        <f t="array" ref="AX200">IF($AP200=1,IF(INDEX('COLREGS Decomposition'!$B$3:$H$247,$B200,7)=0,"",INDEX('COLREGS Decomposition'!$B$3:$H$247,$B200,7)),"")</f>
        <v/>
      </c>
    </row>
    <row r="201" spans="2:50" x14ac:dyDescent="0.25">
      <c r="B201" s="49">
        <v>191</v>
      </c>
      <c r="C201" s="27"/>
      <c r="D201" s="49" t="str">
        <v>-</v>
      </c>
      <c r="E201" s="49">
        <f t="shared" si="32"/>
        <v>1</v>
      </c>
      <c r="F201" s="49">
        <f t="shared" si="45"/>
        <v>0</v>
      </c>
      <c r="G201" s="27"/>
      <c r="H201" s="27"/>
      <c r="I201" s="27"/>
      <c r="J201" s="27"/>
      <c r="K201" s="27"/>
      <c r="L201" s="27"/>
      <c r="N201" s="49" t="str">
        <v>Power-driven</v>
      </c>
      <c r="O201" s="49">
        <f t="shared" si="33"/>
        <v>1</v>
      </c>
      <c r="P201" s="49">
        <f>IF(AND(O201=$N$7,N201='Scenario Definition'!$H$11),1,0)</f>
        <v>1</v>
      </c>
      <c r="Q201" s="27"/>
      <c r="R201" s="27"/>
      <c r="S201" s="27"/>
      <c r="U201" s="49" t="str">
        <v>-</v>
      </c>
      <c r="V201" s="49">
        <f t="shared" si="34"/>
        <v>1</v>
      </c>
      <c r="W201" s="49">
        <f t="shared" si="35"/>
        <v>0</v>
      </c>
      <c r="Y201" s="49" t="str">
        <v>-</v>
      </c>
      <c r="Z201" s="49">
        <f t="shared" si="36"/>
        <v>1</v>
      </c>
      <c r="AA201" s="49">
        <f t="shared" si="37"/>
        <v>0</v>
      </c>
      <c r="AB201" s="28"/>
      <c r="AC201" s="49" t="str">
        <v>-</v>
      </c>
      <c r="AD201" s="49">
        <f t="shared" si="38"/>
        <v>1</v>
      </c>
      <c r="AE201" s="49">
        <f t="shared" si="39"/>
        <v>0</v>
      </c>
      <c r="AG201" s="49" t="str">
        <v>Towing or pushing</v>
      </c>
      <c r="AH201" s="49">
        <f t="shared" si="40"/>
        <v>0</v>
      </c>
      <c r="AI201" s="49">
        <f t="shared" si="41"/>
        <v>0</v>
      </c>
      <c r="AJ201" s="27"/>
      <c r="AK201" s="27"/>
      <c r="AL201" s="27"/>
      <c r="AM201" s="27"/>
      <c r="AO201" s="68">
        <f t="shared" si="42"/>
        <v>0</v>
      </c>
      <c r="AP201" s="68">
        <f t="shared" si="43"/>
        <v>0</v>
      </c>
      <c r="AQ201" s="68">
        <f t="shared" si="44"/>
        <v>0</v>
      </c>
      <c r="AR201" s="68" t="str" cm="1">
        <f t="array" ref="AR201">IF($AP201=1,INDEX('COLREGS Decomposition'!$B$3:$H$247,$B201,1),"")</f>
        <v/>
      </c>
      <c r="AS201" s="68" t="str" cm="1">
        <f t="array" ref="AS201">IF($AP201=1,INDEX('COLREGS Decomposition'!$B$3:$H$247,$B201,2),"")</f>
        <v/>
      </c>
      <c r="AT201" s="68" t="str" cm="1">
        <f t="array" ref="AT201">IF($AP201=1,INDEX('COLREGS Decomposition'!$B$3:$H$247,$B201,3),"")</f>
        <v/>
      </c>
      <c r="AU201" s="68" t="str" cm="1">
        <f t="array" ref="AU201">IF($AP201=1,INDEX('COLREGS Decomposition'!$B$3:$H$247,$B201,4),"")</f>
        <v/>
      </c>
      <c r="AV201" s="68" t="str" cm="1">
        <f t="array" ref="AV201">IF($AP201=1,INDEX('COLREGS Decomposition'!$B$3:$H$2487,$B201,5),"")</f>
        <v/>
      </c>
      <c r="AW201" s="68" t="str" cm="1">
        <f t="array" ref="AW201">IF($AP201=1,INDEX('COLREGS Decomposition'!$B$3:$H$247,$B201,6),"")</f>
        <v/>
      </c>
      <c r="AX201" s="68" t="str" cm="1">
        <f t="array" ref="AX201">IF($AP201=1,IF(INDEX('COLREGS Decomposition'!$B$3:$H$247,$B201,7)=0,"",INDEX('COLREGS Decomposition'!$B$3:$H$247,$B201,7)),"")</f>
        <v/>
      </c>
    </row>
    <row r="202" spans="2:50" x14ac:dyDescent="0.25">
      <c r="B202" s="49">
        <v>192</v>
      </c>
      <c r="C202" s="27"/>
      <c r="D202" s="49" t="str">
        <v>-</v>
      </c>
      <c r="E202" s="49">
        <f t="shared" si="32"/>
        <v>1</v>
      </c>
      <c r="F202" s="49">
        <f t="shared" si="45"/>
        <v>0</v>
      </c>
      <c r="G202" s="27"/>
      <c r="H202" s="27"/>
      <c r="I202" s="27"/>
      <c r="J202" s="27"/>
      <c r="K202" s="27"/>
      <c r="L202" s="27"/>
      <c r="N202" s="49" t="str">
        <v>-</v>
      </c>
      <c r="O202" s="49">
        <f t="shared" si="33"/>
        <v>1</v>
      </c>
      <c r="P202" s="49">
        <f>IF(AND(O202=$N$7,N202='Scenario Definition'!$H$11),1,0)</f>
        <v>0</v>
      </c>
      <c r="Q202" s="27"/>
      <c r="R202" s="27"/>
      <c r="S202" s="27"/>
      <c r="U202" s="49" t="str">
        <v>Anchor</v>
      </c>
      <c r="V202" s="49">
        <f t="shared" si="34"/>
        <v>1</v>
      </c>
      <c r="W202" s="49">
        <f t="shared" si="35"/>
        <v>1</v>
      </c>
      <c r="Y202" s="49" t="str">
        <v>-</v>
      </c>
      <c r="Z202" s="49">
        <f t="shared" si="36"/>
        <v>1</v>
      </c>
      <c r="AA202" s="49">
        <f t="shared" si="37"/>
        <v>0</v>
      </c>
      <c r="AB202" s="28"/>
      <c r="AC202" s="49" t="str">
        <v>-</v>
      </c>
      <c r="AD202" s="49">
        <f t="shared" si="38"/>
        <v>1</v>
      </c>
      <c r="AE202" s="49">
        <f t="shared" si="39"/>
        <v>0</v>
      </c>
      <c r="AG202" s="49" t="str">
        <v>-</v>
      </c>
      <c r="AH202" s="49">
        <f t="shared" si="40"/>
        <v>1</v>
      </c>
      <c r="AI202" s="49">
        <f t="shared" si="41"/>
        <v>0</v>
      </c>
      <c r="AJ202" s="27"/>
      <c r="AK202" s="27"/>
      <c r="AL202" s="27"/>
      <c r="AM202" s="27"/>
      <c r="AO202" s="68">
        <f t="shared" si="42"/>
        <v>2</v>
      </c>
      <c r="AP202" s="68">
        <f t="shared" si="43"/>
        <v>1</v>
      </c>
      <c r="AQ202" s="68">
        <f t="shared" si="44"/>
        <v>1</v>
      </c>
      <c r="AR202" s="68" t="str" cm="1">
        <f t="array" ref="AR202">IF($AP202=1,INDEX('COLREGS Decomposition'!$B$3:$H$247,$B202,1),"")</f>
        <v>PART D - SOUND AND LIGHT SIGNALS</v>
      </c>
      <c r="AS202" s="68" t="str" cm="1">
        <f t="array" ref="AS202">IF($AP202=1,INDEX('COLREGS Decomposition'!$B$3:$H$247,$B202,2),"")</f>
        <v>-</v>
      </c>
      <c r="AT202" s="68" t="str" cm="1">
        <f t="array" ref="AT202">IF($AP202=1,INDEX('COLREGS Decomposition'!$B$3:$H$247,$B202,3),"")</f>
        <v>Rule 35 - Sound signals in restricted visibility</v>
      </c>
      <c r="AU202" s="68" t="str" cm="1">
        <f t="array" ref="AU202">IF($AP202=1,INDEX('COLREGS Decomposition'!$B$3:$H$247,$B202,4),"")</f>
        <v>g</v>
      </c>
      <c r="AV202" s="68" t="str" cm="1">
        <f t="array" ref="AV202">IF($AP202=1,INDEX('COLREGS Decomposition'!$B$3:$H$2487,$B202,5),"")</f>
        <v>-</v>
      </c>
      <c r="AW202" s="68" t="str" cm="1">
        <f t="array" ref="AW202">IF($AP202=1,INDEX('COLREGS Decomposition'!$B$3:$H$247,$B202,6),"")</f>
        <v>A vessel at anchor shall at intervals of not more than one minute ring the bell rapidly for about 5 seconds. In a vessel of 100 metres or more in length the bell shall be sounded in the forepart of the vessel and immediately after the ringing of the bell the gong shall be sounded rapidly for about 5 seconds in the after part of the vessel. A vessel at anchor may in addition sound three blasts in succession, namely one short, one prolonged and one short blast, to give warning of her position and of the possibility of collision to an approaching vessel.</v>
      </c>
      <c r="AX202" s="68" t="str" cm="1">
        <f t="array" ref="AX202">IF($AP202=1,IF(INDEX('COLREGS Decomposition'!$B$3:$H$247,$B202,7)=0,"",INDEX('COLREGS Decomposition'!$B$3:$H$247,$B202,7)),"")</f>
        <v/>
      </c>
    </row>
    <row r="203" spans="2:50" x14ac:dyDescent="0.25">
      <c r="B203" s="49">
        <v>193</v>
      </c>
      <c r="C203" s="27"/>
      <c r="D203" s="49" t="str">
        <v>-</v>
      </c>
      <c r="E203" s="49">
        <f t="shared" ref="E203:E218" si="46">IF(ISNA(MATCH(D203,$D$8:$L$8,0)),0,1)</f>
        <v>1</v>
      </c>
      <c r="F203" s="49">
        <f t="shared" si="45"/>
        <v>0</v>
      </c>
      <c r="G203" s="27"/>
      <c r="H203" s="27"/>
      <c r="I203" s="27"/>
      <c r="J203" s="27"/>
      <c r="K203" s="27"/>
      <c r="L203" s="27"/>
      <c r="N203" s="49" t="str">
        <v>-</v>
      </c>
      <c r="O203" s="49">
        <f t="shared" ref="O203:O219" si="47">IF(ISNA(MATCH(N203,$N$8:$S$8,0)),0,1)</f>
        <v>1</v>
      </c>
      <c r="P203" s="49">
        <f>IF(AND(O203=$N$7,N203='Scenario Definition'!$H$11),1,0)</f>
        <v>0</v>
      </c>
      <c r="Q203" s="27"/>
      <c r="R203" s="27"/>
      <c r="S203" s="27"/>
      <c r="U203" s="49" t="str">
        <v>-</v>
      </c>
      <c r="V203" s="49">
        <f t="shared" si="34"/>
        <v>1</v>
      </c>
      <c r="W203" s="49">
        <f t="shared" si="35"/>
        <v>0</v>
      </c>
      <c r="Y203" s="49" t="str">
        <v>-</v>
      </c>
      <c r="Z203" s="49">
        <f t="shared" si="36"/>
        <v>1</v>
      </c>
      <c r="AA203" s="49">
        <f t="shared" si="37"/>
        <v>0</v>
      </c>
      <c r="AB203" s="28"/>
      <c r="AC203" s="49" t="str">
        <v>-</v>
      </c>
      <c r="AD203" s="49">
        <f t="shared" si="38"/>
        <v>1</v>
      </c>
      <c r="AE203" s="49">
        <f t="shared" si="39"/>
        <v>0</v>
      </c>
      <c r="AG203" s="49" t="str">
        <v>-</v>
      </c>
      <c r="AH203" s="49">
        <f t="shared" si="40"/>
        <v>1</v>
      </c>
      <c r="AI203" s="49">
        <f t="shared" si="41"/>
        <v>0</v>
      </c>
      <c r="AJ203" s="27"/>
      <c r="AK203" s="27"/>
      <c r="AL203" s="27"/>
      <c r="AM203" s="27"/>
      <c r="AO203" s="68">
        <f t="shared" si="42"/>
        <v>1</v>
      </c>
      <c r="AP203" s="68">
        <f t="shared" si="43"/>
        <v>1</v>
      </c>
      <c r="AQ203" s="68">
        <f t="shared" si="44"/>
        <v>0</v>
      </c>
      <c r="AR203" s="68" t="str" cm="1">
        <f t="array" ref="AR203">IF($AP203=1,INDEX('COLREGS Decomposition'!$B$3:$H$247,$B203,1),"")</f>
        <v>PART D - SOUND AND LIGHT SIGNALS</v>
      </c>
      <c r="AS203" s="68" t="str" cm="1">
        <f t="array" ref="AS203">IF($AP203=1,INDEX('COLREGS Decomposition'!$B$3:$H$247,$B203,2),"")</f>
        <v>-</v>
      </c>
      <c r="AT203" s="68" t="str" cm="1">
        <f t="array" ref="AT203">IF($AP203=1,INDEX('COLREGS Decomposition'!$B$3:$H$247,$B203,3),"")</f>
        <v>Rule 35 - Sound signals in restricted visibility</v>
      </c>
      <c r="AU203" s="68" t="str" cm="1">
        <f t="array" ref="AU203">IF($AP203=1,INDEX('COLREGS Decomposition'!$B$3:$H$247,$B203,4),"")</f>
        <v>h</v>
      </c>
      <c r="AV203" s="68" t="str" cm="1">
        <f t="array" ref="AV203">IF($AP203=1,INDEX('COLREGS Decomposition'!$B$3:$H$2487,$B203,5),"")</f>
        <v>-</v>
      </c>
      <c r="AW203" s="68" t="str" cm="1">
        <f t="array" ref="AW203">IF($AP203=1,INDEX('COLREGS Decomposition'!$B$3:$H$247,$B203,6),"")</f>
        <v>A vessel aground shall give the bell signal and if required the gong signal prescribed in paragraph (g) of this Rule and shall, in addition, give three separate and distinct strokes on the bell immediately before and after the rapid ringing of the bell. A vessel aground may in addition sound an appropriate whistle signal.</v>
      </c>
      <c r="AX203" s="68" t="str" cm="1">
        <f t="array" ref="AX203">IF($AP203=1,IF(INDEX('COLREGS Decomposition'!$B$3:$H$247,$B203,7)=0,"",INDEX('COLREGS Decomposition'!$B$3:$H$247,$B203,7)),"")</f>
        <v/>
      </c>
    </row>
    <row r="204" spans="2:50" x14ac:dyDescent="0.25">
      <c r="B204" s="49">
        <v>194</v>
      </c>
      <c r="C204" s="27"/>
      <c r="D204" s="49" t="str">
        <v>12 &lt;= L &lt; 20</v>
      </c>
      <c r="E204" s="49">
        <f t="shared" si="46"/>
        <v>0</v>
      </c>
      <c r="F204" s="49">
        <f t="shared" si="45"/>
        <v>0</v>
      </c>
      <c r="G204" s="27"/>
      <c r="H204" s="27"/>
      <c r="I204" s="27"/>
      <c r="J204" s="27"/>
      <c r="K204" s="27"/>
      <c r="L204" s="27"/>
      <c r="N204" s="49" t="str">
        <v>-</v>
      </c>
      <c r="O204" s="49">
        <f t="shared" si="47"/>
        <v>1</v>
      </c>
      <c r="P204" s="49">
        <f>IF(AND(O204=$N$7,N204='Scenario Definition'!$H$11),1,0)</f>
        <v>0</v>
      </c>
      <c r="Q204" s="27"/>
      <c r="R204" s="27"/>
      <c r="S204" s="27"/>
      <c r="U204" s="49" t="str">
        <v>-</v>
      </c>
      <c r="V204" s="49">
        <f t="shared" ref="V204:V216" si="48">IF(ISNA(MATCH(U204,$U$8:$W$8,0)),0,1)</f>
        <v>1</v>
      </c>
      <c r="W204" s="49">
        <f t="shared" ref="W204:W216" si="49">IF(AND(V204=$U$7,U204&lt;&gt;$U$8),1,0)</f>
        <v>0</v>
      </c>
      <c r="Y204" s="49" t="str">
        <v>-</v>
      </c>
      <c r="Z204" s="49">
        <f t="shared" ref="Z204:Z216" si="50">IF(ISNA(MATCH(Y204,$Y$8:$AA$8,0)),0,1)</f>
        <v>1</v>
      </c>
      <c r="AA204" s="49">
        <f t="shared" ref="AA204:AA216" si="51">IF(AND(Z204=$Y$7,Y204&lt;&gt;$Y$8),1,0)</f>
        <v>0</v>
      </c>
      <c r="AB204" s="28"/>
      <c r="AC204" s="49" t="str">
        <v>-</v>
      </c>
      <c r="AD204" s="49">
        <f t="shared" ref="AD204:AD216" si="52">IF(ISNA(MATCH(AC204,$AC$8:$AE$8,0)),0,1)</f>
        <v>1</v>
      </c>
      <c r="AE204" s="49">
        <f t="shared" ref="AE204:AE216" si="53">IF(AND(AD204=$AC$7,AC204&lt;&gt;$AC$8),1,0)</f>
        <v>0</v>
      </c>
      <c r="AG204" s="49" t="str">
        <v>-</v>
      </c>
      <c r="AH204" s="49">
        <f t="shared" ref="AH204:AH216" si="54">IF(ISNA(MATCH(AG204,$AG$8:$AM$8,0)),0,1)</f>
        <v>1</v>
      </c>
      <c r="AI204" s="49">
        <f t="shared" ref="AI204:AI216" si="55">IF(AND(AH204=$U$7,AG204&lt;&gt;$U$8),1,0)</f>
        <v>0</v>
      </c>
      <c r="AJ204" s="27"/>
      <c r="AK204" s="27"/>
      <c r="AL204" s="27"/>
      <c r="AM204" s="27"/>
      <c r="AO204" s="68">
        <f t="shared" ref="AO204:AO216" si="56">SUM(AP204:AQ204)</f>
        <v>0</v>
      </c>
      <c r="AP204" s="68">
        <f t="shared" ref="AP204:AP216" si="57">IF(AND(E204=1,O204=1,V204=1,Z204=1,AD204=1,AH204=1),1,0)</f>
        <v>0</v>
      </c>
      <c r="AQ204" s="68">
        <f t="shared" ref="AQ204:AQ216" si="58">IF(AND(AP204=1,OR(F204=1,P204=1,W204=1,AA204=1,AE204=1,AI204=1)),1,0)</f>
        <v>0</v>
      </c>
      <c r="AR204" s="68" t="str" cm="1">
        <f t="array" ref="AR204">IF($AP204=1,INDEX('COLREGS Decomposition'!$B$3:$H$247,$B204,1),"")</f>
        <v/>
      </c>
      <c r="AS204" s="68" t="str" cm="1">
        <f t="array" ref="AS204">IF($AP204=1,INDEX('COLREGS Decomposition'!$B$3:$H$247,$B204,2),"")</f>
        <v/>
      </c>
      <c r="AT204" s="68" t="str" cm="1">
        <f t="array" ref="AT204">IF($AP204=1,INDEX('COLREGS Decomposition'!$B$3:$H$247,$B204,3),"")</f>
        <v/>
      </c>
      <c r="AU204" s="68" t="str" cm="1">
        <f t="array" ref="AU204">IF($AP204=1,INDEX('COLREGS Decomposition'!$B$3:$H$247,$B204,4),"")</f>
        <v/>
      </c>
      <c r="AV204" s="68" t="str" cm="1">
        <f t="array" ref="AV204">IF($AP204=1,INDEX('COLREGS Decomposition'!$B$3:$H$2487,$B204,5),"")</f>
        <v/>
      </c>
      <c r="AW204" s="68" t="str" cm="1">
        <f t="array" ref="AW204">IF($AP204=1,INDEX('COLREGS Decomposition'!$B$3:$H$247,$B204,6),"")</f>
        <v/>
      </c>
      <c r="AX204" s="68" t="str" cm="1">
        <f t="array" ref="AX204">IF($AP204=1,IF(INDEX('COLREGS Decomposition'!$B$3:$H$247,$B204,7)=0,"",INDEX('COLREGS Decomposition'!$B$3:$H$247,$B204,7)),"")</f>
        <v/>
      </c>
    </row>
    <row r="205" spans="2:50" x14ac:dyDescent="0.25">
      <c r="B205" s="49">
        <v>195</v>
      </c>
      <c r="C205" s="27"/>
      <c r="D205" s="49" t="str">
        <v>L &lt; 12</v>
      </c>
      <c r="E205" s="49">
        <f t="shared" si="46"/>
        <v>1</v>
      </c>
      <c r="F205" s="49">
        <f t="shared" ref="F205:F218" si="59">IF(AND(D205&lt;&gt;"-",E205=1),1,0)</f>
        <v>1</v>
      </c>
      <c r="G205" s="27"/>
      <c r="H205" s="27"/>
      <c r="I205" s="27"/>
      <c r="J205" s="27"/>
      <c r="K205" s="27"/>
      <c r="L205" s="27"/>
      <c r="N205" s="49" t="str">
        <v>-</v>
      </c>
      <c r="O205" s="49">
        <f t="shared" si="47"/>
        <v>1</v>
      </c>
      <c r="P205" s="49">
        <f>IF(AND(O205=$N$7,N205='Scenario Definition'!$H$11),1,0)</f>
        <v>0</v>
      </c>
      <c r="Q205" s="27"/>
      <c r="R205" s="27"/>
      <c r="S205" s="27"/>
      <c r="U205" s="49" t="str">
        <v>-</v>
      </c>
      <c r="V205" s="49">
        <f t="shared" si="48"/>
        <v>1</v>
      </c>
      <c r="W205" s="49">
        <f t="shared" si="49"/>
        <v>0</v>
      </c>
      <c r="Y205" s="49" t="str">
        <v>-</v>
      </c>
      <c r="Z205" s="49">
        <f t="shared" si="50"/>
        <v>1</v>
      </c>
      <c r="AA205" s="49">
        <f t="shared" si="51"/>
        <v>0</v>
      </c>
      <c r="AB205" s="28"/>
      <c r="AC205" s="49" t="str">
        <v>-</v>
      </c>
      <c r="AD205" s="49">
        <f t="shared" si="52"/>
        <v>1</v>
      </c>
      <c r="AE205" s="49">
        <f t="shared" si="53"/>
        <v>0</v>
      </c>
      <c r="AG205" s="49" t="str">
        <v>-</v>
      </c>
      <c r="AH205" s="49">
        <f t="shared" si="54"/>
        <v>1</v>
      </c>
      <c r="AI205" s="49">
        <f t="shared" si="55"/>
        <v>0</v>
      </c>
      <c r="AJ205" s="27"/>
      <c r="AK205" s="27"/>
      <c r="AL205" s="27"/>
      <c r="AM205" s="27"/>
      <c r="AO205" s="68">
        <f t="shared" si="56"/>
        <v>2</v>
      </c>
      <c r="AP205" s="68">
        <f t="shared" si="57"/>
        <v>1</v>
      </c>
      <c r="AQ205" s="68">
        <f t="shared" si="58"/>
        <v>1</v>
      </c>
      <c r="AR205" s="68" t="str" cm="1">
        <f t="array" ref="AR205">IF($AP205=1,INDEX('COLREGS Decomposition'!$B$3:$H$247,$B205,1),"")</f>
        <v>PART D - SOUND AND LIGHT SIGNALS</v>
      </c>
      <c r="AS205" s="68" t="str" cm="1">
        <f t="array" ref="AS205">IF($AP205=1,INDEX('COLREGS Decomposition'!$B$3:$H$247,$B205,2),"")</f>
        <v>-</v>
      </c>
      <c r="AT205" s="68" t="str" cm="1">
        <f t="array" ref="AT205">IF($AP205=1,INDEX('COLREGS Decomposition'!$B$3:$H$247,$B205,3),"")</f>
        <v>Rule 35 - Sound signals in restricted visibility</v>
      </c>
      <c r="AU205" s="68" t="str" cm="1">
        <f t="array" ref="AU205">IF($AP205=1,INDEX('COLREGS Decomposition'!$B$3:$H$247,$B205,4),"")</f>
        <v>j</v>
      </c>
      <c r="AV205" s="68" t="str" cm="1">
        <f t="array" ref="AV205">IF($AP205=1,INDEX('COLREGS Decomposition'!$B$3:$H$2487,$B205,5),"")</f>
        <v>-</v>
      </c>
      <c r="AW205" s="68" t="str" cm="1">
        <f t="array" ref="AW205">IF($AP205=1,INDEX('COLREGS Decomposition'!$B$3:$H$247,$B205,6),"")</f>
        <v>A vessel of less than 12 metres in length shall not be obliged to give the above-mentioned signals but, if she does not, shall make some other efficient sound signal at intervals of not more than 2 minutes.</v>
      </c>
      <c r="AX205" s="68" t="str" cm="1">
        <f t="array" ref="AX205">IF($AP205=1,IF(INDEX('COLREGS Decomposition'!$B$3:$H$247,$B205,7)=0,"",INDEX('COLREGS Decomposition'!$B$3:$H$247,$B205,7)),"")</f>
        <v/>
      </c>
    </row>
    <row r="206" spans="2:50" x14ac:dyDescent="0.25">
      <c r="B206" s="49">
        <v>196</v>
      </c>
      <c r="C206" s="27"/>
      <c r="D206" s="49" t="str">
        <v>-</v>
      </c>
      <c r="E206" s="49">
        <f t="shared" si="46"/>
        <v>1</v>
      </c>
      <c r="F206" s="49">
        <f t="shared" si="59"/>
        <v>0</v>
      </c>
      <c r="G206" s="27"/>
      <c r="H206" s="27"/>
      <c r="I206" s="27"/>
      <c r="J206" s="27"/>
      <c r="K206" s="27"/>
      <c r="L206" s="27"/>
      <c r="N206" s="49" t="str">
        <v>-</v>
      </c>
      <c r="O206" s="49">
        <f t="shared" si="47"/>
        <v>1</v>
      </c>
      <c r="P206" s="49">
        <f>IF(AND(O206=$N$7,N206='Scenario Definition'!$H$11),1,0)</f>
        <v>0</v>
      </c>
      <c r="Q206" s="27"/>
      <c r="R206" s="27"/>
      <c r="S206" s="27"/>
      <c r="U206" s="49" t="str">
        <v>-</v>
      </c>
      <c r="V206" s="49">
        <f t="shared" si="48"/>
        <v>1</v>
      </c>
      <c r="W206" s="49">
        <f t="shared" si="49"/>
        <v>0</v>
      </c>
      <c r="Y206" s="49" t="str">
        <v>-</v>
      </c>
      <c r="Z206" s="49">
        <f t="shared" si="50"/>
        <v>1</v>
      </c>
      <c r="AA206" s="49">
        <f t="shared" si="51"/>
        <v>0</v>
      </c>
      <c r="AB206" s="28"/>
      <c r="AC206" s="49" t="str">
        <v>-</v>
      </c>
      <c r="AD206" s="49">
        <f t="shared" si="52"/>
        <v>1</v>
      </c>
      <c r="AE206" s="49">
        <f t="shared" si="53"/>
        <v>0</v>
      </c>
      <c r="AG206" s="49" t="str">
        <v>Pilotage</v>
      </c>
      <c r="AH206" s="49">
        <f t="shared" si="54"/>
        <v>0</v>
      </c>
      <c r="AI206" s="49">
        <f t="shared" si="55"/>
        <v>0</v>
      </c>
      <c r="AJ206" s="27"/>
      <c r="AK206" s="27"/>
      <c r="AL206" s="27"/>
      <c r="AM206" s="27"/>
      <c r="AO206" s="68">
        <f t="shared" si="56"/>
        <v>0</v>
      </c>
      <c r="AP206" s="68">
        <f t="shared" si="57"/>
        <v>0</v>
      </c>
      <c r="AQ206" s="68">
        <f t="shared" si="58"/>
        <v>0</v>
      </c>
      <c r="AR206" s="68" t="str" cm="1">
        <f t="array" ref="AR206">IF($AP206=1,INDEX('COLREGS Decomposition'!$B$3:$H$247,$B206,1),"")</f>
        <v/>
      </c>
      <c r="AS206" s="68" t="str" cm="1">
        <f t="array" ref="AS206">IF($AP206=1,INDEX('COLREGS Decomposition'!$B$3:$H$247,$B206,2),"")</f>
        <v/>
      </c>
      <c r="AT206" s="68" t="str" cm="1">
        <f t="array" ref="AT206">IF($AP206=1,INDEX('COLREGS Decomposition'!$B$3:$H$247,$B206,3),"")</f>
        <v/>
      </c>
      <c r="AU206" s="68" t="str" cm="1">
        <f t="array" ref="AU206">IF($AP206=1,INDEX('COLREGS Decomposition'!$B$3:$H$247,$B206,4),"")</f>
        <v/>
      </c>
      <c r="AV206" s="68" t="str" cm="1">
        <f t="array" ref="AV206">IF($AP206=1,INDEX('COLREGS Decomposition'!$B$3:$H$2487,$B206,5),"")</f>
        <v/>
      </c>
      <c r="AW206" s="68" t="str" cm="1">
        <f t="array" ref="AW206">IF($AP206=1,INDEX('COLREGS Decomposition'!$B$3:$H$247,$B206,6),"")</f>
        <v/>
      </c>
      <c r="AX206" s="68" t="str" cm="1">
        <f t="array" ref="AX206">IF($AP206=1,IF(INDEX('COLREGS Decomposition'!$B$3:$H$247,$B206,7)=0,"",INDEX('COLREGS Decomposition'!$B$3:$H$247,$B206,7)),"")</f>
        <v/>
      </c>
    </row>
    <row r="207" spans="2:50" x14ac:dyDescent="0.25">
      <c r="B207" s="49">
        <v>197</v>
      </c>
      <c r="C207" s="27"/>
      <c r="D207" s="49" t="str">
        <v>-</v>
      </c>
      <c r="E207" s="49">
        <f t="shared" si="46"/>
        <v>1</v>
      </c>
      <c r="F207" s="49">
        <f t="shared" si="59"/>
        <v>0</v>
      </c>
      <c r="G207" s="27"/>
      <c r="H207" s="27"/>
      <c r="I207" s="27"/>
      <c r="J207" s="27"/>
      <c r="K207" s="27"/>
      <c r="L207" s="27"/>
      <c r="N207" s="49" t="str">
        <v>-</v>
      </c>
      <c r="O207" s="49">
        <f t="shared" si="47"/>
        <v>1</v>
      </c>
      <c r="P207" s="49">
        <f>IF(AND(O207=$N$7,N207='Scenario Definition'!$H$11),1,0)</f>
        <v>0</v>
      </c>
      <c r="Q207" s="27"/>
      <c r="R207" s="27"/>
      <c r="S207" s="27"/>
      <c r="U207" s="49" t="str">
        <v>-</v>
      </c>
      <c r="V207" s="49">
        <f t="shared" si="48"/>
        <v>1</v>
      </c>
      <c r="W207" s="49">
        <f t="shared" si="49"/>
        <v>0</v>
      </c>
      <c r="Y207" s="49" t="str">
        <v>-</v>
      </c>
      <c r="Z207" s="49">
        <f t="shared" si="50"/>
        <v>1</v>
      </c>
      <c r="AA207" s="49">
        <f t="shared" si="51"/>
        <v>0</v>
      </c>
      <c r="AB207" s="28"/>
      <c r="AC207" s="49" t="str">
        <v>-</v>
      </c>
      <c r="AD207" s="49">
        <f t="shared" si="52"/>
        <v>1</v>
      </c>
      <c r="AE207" s="49">
        <f t="shared" si="53"/>
        <v>0</v>
      </c>
      <c r="AG207" s="49" t="str">
        <v>-</v>
      </c>
      <c r="AH207" s="49">
        <f t="shared" si="54"/>
        <v>1</v>
      </c>
      <c r="AI207" s="49">
        <f t="shared" si="55"/>
        <v>0</v>
      </c>
      <c r="AJ207" s="27"/>
      <c r="AK207" s="27"/>
      <c r="AL207" s="27"/>
      <c r="AM207" s="27"/>
      <c r="AO207" s="68">
        <f t="shared" si="56"/>
        <v>1</v>
      </c>
      <c r="AP207" s="68">
        <f t="shared" si="57"/>
        <v>1</v>
      </c>
      <c r="AQ207" s="68">
        <f t="shared" si="58"/>
        <v>0</v>
      </c>
      <c r="AR207" s="68" t="str" cm="1">
        <f t="array" ref="AR207">IF($AP207=1,INDEX('COLREGS Decomposition'!$B$3:$H$247,$B207,1),"")</f>
        <v>PART D - SOUND AND LIGHT SIGNALS</v>
      </c>
      <c r="AS207" s="68" t="str" cm="1">
        <f t="array" ref="AS207">IF($AP207=1,INDEX('COLREGS Decomposition'!$B$3:$H$247,$B207,2),"")</f>
        <v>-</v>
      </c>
      <c r="AT207" s="68" t="str" cm="1">
        <f t="array" ref="AT207">IF($AP207=1,INDEX('COLREGS Decomposition'!$B$3:$H$247,$B207,3),"")</f>
        <v>Rule 36 - Signals to attract attention</v>
      </c>
      <c r="AU207" s="68" t="str" cm="1">
        <f t="array" ref="AU207">IF($AP207=1,INDEX('COLREGS Decomposition'!$B$3:$H$247,$B207,4),"")</f>
        <v>-</v>
      </c>
      <c r="AV207" s="68" t="str" cm="1">
        <f t="array" ref="AV207">IF($AP207=1,INDEX('COLREGS Decomposition'!$B$3:$H$2487,$B207,5),"")</f>
        <v>-</v>
      </c>
      <c r="AW207" s="68" t="str" cm="1">
        <f t="array" ref="AW207">IF($AP207=1,INDEX('COLREGS Decomposition'!$B$3:$H$247,$B207,6),"")</f>
        <v xml:space="preserve">If necessary to attract the attention of another vessel any vessel may make light or sound signals that cannot be mistaken for any signal authorised elsewhere in these Rules, or may direct the beam of her searchlight in the direction of the danger, in such a way as not to embarrass any vessel. </v>
      </c>
      <c r="AX207" s="68" t="str" cm="1">
        <f t="array" ref="AX207">IF($AP207=1,IF(INDEX('COLREGS Decomposition'!$B$3:$H$247,$B207,7)=0,"",INDEX('COLREGS Decomposition'!$B$3:$H$247,$B207,7)),"")</f>
        <v/>
      </c>
    </row>
    <row r="208" spans="2:50" x14ac:dyDescent="0.25">
      <c r="B208" s="49">
        <v>198</v>
      </c>
      <c r="C208" s="27"/>
      <c r="D208" s="49" t="str">
        <v>-</v>
      </c>
      <c r="E208" s="49">
        <f t="shared" si="46"/>
        <v>1</v>
      </c>
      <c r="F208" s="49">
        <f t="shared" si="59"/>
        <v>0</v>
      </c>
      <c r="G208" s="27"/>
      <c r="H208" s="27"/>
      <c r="I208" s="27"/>
      <c r="J208" s="27"/>
      <c r="K208" s="27"/>
      <c r="L208" s="27"/>
      <c r="N208" s="49" t="str">
        <v>-</v>
      </c>
      <c r="O208" s="49">
        <f t="shared" si="47"/>
        <v>1</v>
      </c>
      <c r="P208" s="49">
        <f>IF(AND(O208=$N$7,N208='Scenario Definition'!$H$11),1,0)</f>
        <v>0</v>
      </c>
      <c r="Q208" s="27"/>
      <c r="R208" s="27"/>
      <c r="S208" s="27"/>
      <c r="U208" s="49" t="str">
        <v>-</v>
      </c>
      <c r="V208" s="49">
        <f t="shared" si="48"/>
        <v>1</v>
      </c>
      <c r="W208" s="49">
        <f t="shared" si="49"/>
        <v>0</v>
      </c>
      <c r="Y208" s="49" t="str">
        <v>-</v>
      </c>
      <c r="Z208" s="49">
        <f t="shared" si="50"/>
        <v>1</v>
      </c>
      <c r="AA208" s="49">
        <f t="shared" si="51"/>
        <v>0</v>
      </c>
      <c r="AB208" s="28"/>
      <c r="AC208" s="49" t="str">
        <v>-</v>
      </c>
      <c r="AD208" s="49">
        <f t="shared" si="52"/>
        <v>1</v>
      </c>
      <c r="AE208" s="49">
        <f t="shared" si="53"/>
        <v>0</v>
      </c>
      <c r="AG208" s="49" t="str">
        <v>-</v>
      </c>
      <c r="AH208" s="49">
        <f t="shared" si="54"/>
        <v>1</v>
      </c>
      <c r="AI208" s="49">
        <f t="shared" si="55"/>
        <v>0</v>
      </c>
      <c r="AJ208" s="27"/>
      <c r="AK208" s="27"/>
      <c r="AL208" s="27"/>
      <c r="AM208" s="27"/>
      <c r="AO208" s="68">
        <f t="shared" si="56"/>
        <v>1</v>
      </c>
      <c r="AP208" s="68">
        <f t="shared" si="57"/>
        <v>1</v>
      </c>
      <c r="AQ208" s="68">
        <f t="shared" si="58"/>
        <v>0</v>
      </c>
      <c r="AR208" s="68" t="str" cm="1">
        <f t="array" ref="AR208">IF($AP208=1,INDEX('COLREGS Decomposition'!$B$3:$H$247,$B208,1),"")</f>
        <v>PART D - SOUND AND LIGHT SIGNALS</v>
      </c>
      <c r="AS208" s="68" t="str" cm="1">
        <f t="array" ref="AS208">IF($AP208=1,INDEX('COLREGS Decomposition'!$B$3:$H$247,$B208,2),"")</f>
        <v>-</v>
      </c>
      <c r="AT208" s="68" t="str" cm="1">
        <f t="array" ref="AT208">IF($AP208=1,INDEX('COLREGS Decomposition'!$B$3:$H$247,$B208,3),"")</f>
        <v>Rule 36 - Signals to attract attention</v>
      </c>
      <c r="AU208" s="68" t="str" cm="1">
        <f t="array" ref="AU208">IF($AP208=1,INDEX('COLREGS Decomposition'!$B$3:$H$247,$B208,4),"")</f>
        <v>-</v>
      </c>
      <c r="AV208" s="68" t="str" cm="1">
        <f t="array" ref="AV208">IF($AP208=1,INDEX('COLREGS Decomposition'!$B$3:$H$2487,$B208,5),"")</f>
        <v>-</v>
      </c>
      <c r="AW208" s="68" t="str" cm="1">
        <f t="array" ref="AW208">IF($AP208=1,INDEX('COLREGS Decomposition'!$B$3:$H$247,$B208,6),"")</f>
        <v>Any light to attract the attention of another vessel shall be such that it cannot be mistaken for any aid to navigation. For the purpose of this Rule the use of high intensity intermittent or revolving lights, such as strobe lights, shall be avoided.</v>
      </c>
      <c r="AX208" s="68" t="str" cm="1">
        <f t="array" ref="AX208">IF($AP208=1,IF(INDEX('COLREGS Decomposition'!$B$3:$H$247,$B208,7)=0,"",INDEX('COLREGS Decomposition'!$B$3:$H$247,$B208,7)),"")</f>
        <v/>
      </c>
    </row>
    <row r="209" spans="2:50" x14ac:dyDescent="0.25">
      <c r="B209" s="49">
        <v>199</v>
      </c>
      <c r="C209" s="27"/>
      <c r="D209" s="49" t="str">
        <v>-</v>
      </c>
      <c r="E209" s="49">
        <f t="shared" si="46"/>
        <v>1</v>
      </c>
      <c r="F209" s="49">
        <f t="shared" si="59"/>
        <v>0</v>
      </c>
      <c r="G209" s="27"/>
      <c r="H209" s="27"/>
      <c r="I209" s="27"/>
      <c r="J209" s="27"/>
      <c r="K209" s="27"/>
      <c r="L209" s="27"/>
      <c r="N209" s="49" t="str">
        <v>-</v>
      </c>
      <c r="O209" s="49">
        <f t="shared" si="47"/>
        <v>1</v>
      </c>
      <c r="P209" s="49">
        <f>IF(AND(O209=$N$7,N209='Scenario Definition'!$H$11),1,0)</f>
        <v>0</v>
      </c>
      <c r="Q209" s="27"/>
      <c r="R209" s="27"/>
      <c r="S209" s="27"/>
      <c r="U209" s="49" t="str">
        <v>-</v>
      </c>
      <c r="V209" s="49">
        <f t="shared" si="48"/>
        <v>1</v>
      </c>
      <c r="W209" s="49">
        <f t="shared" si="49"/>
        <v>0</v>
      </c>
      <c r="Y209" s="49" t="str">
        <v>-</v>
      </c>
      <c r="Z209" s="49">
        <f t="shared" si="50"/>
        <v>1</v>
      </c>
      <c r="AA209" s="49">
        <f t="shared" si="51"/>
        <v>0</v>
      </c>
      <c r="AB209" s="28"/>
      <c r="AC209" s="49" t="str">
        <v>-</v>
      </c>
      <c r="AD209" s="49">
        <f t="shared" si="52"/>
        <v>1</v>
      </c>
      <c r="AE209" s="49">
        <f t="shared" si="53"/>
        <v>0</v>
      </c>
      <c r="AG209" s="49" t="str">
        <v>-</v>
      </c>
      <c r="AH209" s="49">
        <f t="shared" si="54"/>
        <v>1</v>
      </c>
      <c r="AI209" s="49">
        <f t="shared" si="55"/>
        <v>0</v>
      </c>
      <c r="AJ209" s="27"/>
      <c r="AK209" s="27"/>
      <c r="AL209" s="27"/>
      <c r="AM209" s="27"/>
      <c r="AO209" s="68">
        <f t="shared" si="56"/>
        <v>1</v>
      </c>
      <c r="AP209" s="68">
        <f t="shared" si="57"/>
        <v>1</v>
      </c>
      <c r="AQ209" s="68">
        <f t="shared" si="58"/>
        <v>0</v>
      </c>
      <c r="AR209" s="68" t="str" cm="1">
        <f t="array" ref="AR209">IF($AP209=1,INDEX('COLREGS Decomposition'!$B$3:$H$247,$B209,1),"")</f>
        <v>PART D - SOUND AND LIGHT SIGNALS</v>
      </c>
      <c r="AS209" s="68" t="str" cm="1">
        <f t="array" ref="AS209">IF($AP209=1,INDEX('COLREGS Decomposition'!$B$3:$H$247,$B209,2),"")</f>
        <v>-</v>
      </c>
      <c r="AT209" s="68" t="str" cm="1">
        <f t="array" ref="AT209">IF($AP209=1,INDEX('COLREGS Decomposition'!$B$3:$H$247,$B209,3),"")</f>
        <v>Rule 37 - Distress signals</v>
      </c>
      <c r="AU209" s="68" t="str" cm="1">
        <f t="array" ref="AU209">IF($AP209=1,INDEX('COLREGS Decomposition'!$B$3:$H$247,$B209,4),"")</f>
        <v>-</v>
      </c>
      <c r="AV209" s="68" t="str" cm="1">
        <f t="array" ref="AV209">IF($AP209=1,INDEX('COLREGS Decomposition'!$B$3:$H$2487,$B209,5),"")</f>
        <v>-</v>
      </c>
      <c r="AW209" s="68" t="str" cm="1">
        <f t="array" ref="AW209">IF($AP209=1,INDEX('COLREGS Decomposition'!$B$3:$H$247,$B209,6),"")</f>
        <v>When a vessel is in distress and requires assistance she shall use or exhibit the signals described in Annex IV to these Regulations.</v>
      </c>
      <c r="AX209" s="68" t="str" cm="1">
        <f t="array" ref="AX209">IF($AP209=1,IF(INDEX('COLREGS Decomposition'!$B$3:$H$247,$B209,7)=0,"",INDEX('COLREGS Decomposition'!$B$3:$H$247,$B209,7)),"")</f>
        <v/>
      </c>
    </row>
    <row r="210" spans="2:50" x14ac:dyDescent="0.25">
      <c r="B210" s="49">
        <v>200</v>
      </c>
      <c r="C210" s="27"/>
      <c r="D210" s="49" t="str">
        <v>(no longer applicable)</v>
      </c>
      <c r="E210" s="49">
        <f t="shared" si="46"/>
        <v>0</v>
      </c>
      <c r="F210" s="49">
        <f t="shared" si="59"/>
        <v>0</v>
      </c>
      <c r="G210" s="27"/>
      <c r="H210" s="27"/>
      <c r="I210" s="27"/>
      <c r="J210" s="27"/>
      <c r="K210" s="27"/>
      <c r="L210" s="27"/>
      <c r="N210" s="49" t="str">
        <v>(no longer applicable)</v>
      </c>
      <c r="O210" s="49">
        <f t="shared" si="47"/>
        <v>0</v>
      </c>
      <c r="P210" s="49">
        <f>IF(AND(O210=$N$7,N210='Scenario Definition'!$H$11),1,0)</f>
        <v>0</v>
      </c>
      <c r="Q210" s="27"/>
      <c r="R210" s="27"/>
      <c r="S210" s="27"/>
      <c r="U210" s="49" t="str">
        <v>(no longer applicable)</v>
      </c>
      <c r="V210" s="49">
        <f t="shared" si="48"/>
        <v>0</v>
      </c>
      <c r="W210" s="49">
        <f t="shared" si="49"/>
        <v>0</v>
      </c>
      <c r="Y210" s="49" t="str">
        <v>(no longer applicable)</v>
      </c>
      <c r="Z210" s="49">
        <f t="shared" si="50"/>
        <v>0</v>
      </c>
      <c r="AA210" s="49">
        <f t="shared" si="51"/>
        <v>0</v>
      </c>
      <c r="AB210" s="28"/>
      <c r="AC210" s="49" t="str">
        <v>(no longer applicable)</v>
      </c>
      <c r="AD210" s="49">
        <f t="shared" si="52"/>
        <v>0</v>
      </c>
      <c r="AE210" s="49">
        <f t="shared" si="53"/>
        <v>0</v>
      </c>
      <c r="AG210" s="49" t="str">
        <v>(no longer applicable)</v>
      </c>
      <c r="AH210" s="49">
        <f t="shared" si="54"/>
        <v>0</v>
      </c>
      <c r="AI210" s="49">
        <f t="shared" si="55"/>
        <v>0</v>
      </c>
      <c r="AJ210" s="27"/>
      <c r="AK210" s="27"/>
      <c r="AL210" s="27"/>
      <c r="AM210" s="27"/>
      <c r="AO210" s="68">
        <f t="shared" si="56"/>
        <v>0</v>
      </c>
      <c r="AP210" s="68">
        <f t="shared" si="57"/>
        <v>0</v>
      </c>
      <c r="AQ210" s="68">
        <f t="shared" si="58"/>
        <v>0</v>
      </c>
      <c r="AR210" s="68" t="str" cm="1">
        <f t="array" ref="AR210">IF($AP210=1,INDEX('COLREGS Decomposition'!$B$3:$H$247,$B210,1),"")</f>
        <v/>
      </c>
      <c r="AS210" s="68" t="str" cm="1">
        <f t="array" ref="AS210">IF($AP210=1,INDEX('COLREGS Decomposition'!$B$3:$H$247,$B210,2),"")</f>
        <v/>
      </c>
      <c r="AT210" s="68" t="str" cm="1">
        <f t="array" ref="AT210">IF($AP210=1,INDEX('COLREGS Decomposition'!$B$3:$H$247,$B210,3),"")</f>
        <v/>
      </c>
      <c r="AU210" s="68" t="str" cm="1">
        <f t="array" ref="AU210">IF($AP210=1,INDEX('COLREGS Decomposition'!$B$3:$H$247,$B210,4),"")</f>
        <v/>
      </c>
      <c r="AV210" s="68" t="str" cm="1">
        <f t="array" ref="AV210">IF($AP210=1,INDEX('COLREGS Decomposition'!$B$3:$H$2487,$B210,5),"")</f>
        <v/>
      </c>
      <c r="AW210" s="68" t="str" cm="1">
        <f t="array" ref="AW210">IF($AP210=1,INDEX('COLREGS Decomposition'!$B$3:$H$247,$B210,6),"")</f>
        <v/>
      </c>
      <c r="AX210" s="68" t="str" cm="1">
        <f t="array" ref="AX210">IF($AP210=1,IF(INDEX('COLREGS Decomposition'!$B$3:$H$247,$B210,7)=0,"",INDEX('COLREGS Decomposition'!$B$3:$H$247,$B210,7)),"")</f>
        <v/>
      </c>
    </row>
    <row r="211" spans="2:50" x14ac:dyDescent="0.25">
      <c r="B211" s="49">
        <v>201</v>
      </c>
      <c r="C211" s="27"/>
      <c r="D211" s="49" t="str">
        <v>(no longer applicable)</v>
      </c>
      <c r="E211" s="49">
        <f t="shared" si="46"/>
        <v>0</v>
      </c>
      <c r="F211" s="49">
        <f t="shared" si="59"/>
        <v>0</v>
      </c>
      <c r="G211" s="27"/>
      <c r="H211" s="27"/>
      <c r="I211" s="27"/>
      <c r="J211" s="27"/>
      <c r="K211" s="27"/>
      <c r="L211" s="27"/>
      <c r="N211" s="49" t="str">
        <v>(no longer applicable)</v>
      </c>
      <c r="O211" s="49">
        <f t="shared" si="47"/>
        <v>0</v>
      </c>
      <c r="P211" s="49">
        <f>IF(AND(O211=$N$7,N211='Scenario Definition'!$H$11),1,0)</f>
        <v>0</v>
      </c>
      <c r="Q211" s="27"/>
      <c r="R211" s="27"/>
      <c r="S211" s="27"/>
      <c r="U211" s="49" t="str">
        <v>(no longer applicable)</v>
      </c>
      <c r="V211" s="49">
        <f t="shared" si="48"/>
        <v>0</v>
      </c>
      <c r="W211" s="49">
        <f t="shared" si="49"/>
        <v>0</v>
      </c>
      <c r="Y211" s="49" t="str">
        <v>(no longer applicable)</v>
      </c>
      <c r="Z211" s="49">
        <f t="shared" si="50"/>
        <v>0</v>
      </c>
      <c r="AA211" s="49">
        <f t="shared" si="51"/>
        <v>0</v>
      </c>
      <c r="AB211" s="28"/>
      <c r="AC211" s="49" t="str">
        <v>(no longer applicable)</v>
      </c>
      <c r="AD211" s="49">
        <f t="shared" si="52"/>
        <v>0</v>
      </c>
      <c r="AE211" s="49">
        <f t="shared" si="53"/>
        <v>0</v>
      </c>
      <c r="AG211" s="49" t="str">
        <v>(no longer applicable)</v>
      </c>
      <c r="AH211" s="49">
        <f t="shared" si="54"/>
        <v>0</v>
      </c>
      <c r="AI211" s="49">
        <f t="shared" si="55"/>
        <v>0</v>
      </c>
      <c r="AJ211" s="27"/>
      <c r="AK211" s="27"/>
      <c r="AL211" s="27"/>
      <c r="AM211" s="27"/>
      <c r="AO211" s="68">
        <f t="shared" si="56"/>
        <v>0</v>
      </c>
      <c r="AP211" s="68">
        <f t="shared" si="57"/>
        <v>0</v>
      </c>
      <c r="AQ211" s="68">
        <f t="shared" si="58"/>
        <v>0</v>
      </c>
      <c r="AR211" s="68" t="str" cm="1">
        <f t="array" ref="AR211">IF($AP211=1,INDEX('COLREGS Decomposition'!$B$3:$H$247,$B211,1),"")</f>
        <v/>
      </c>
      <c r="AS211" s="68" t="str" cm="1">
        <f t="array" ref="AS211">IF($AP211=1,INDEX('COLREGS Decomposition'!$B$3:$H$247,$B211,2),"")</f>
        <v/>
      </c>
      <c r="AT211" s="68" t="str" cm="1">
        <f t="array" ref="AT211">IF($AP211=1,INDEX('COLREGS Decomposition'!$B$3:$H$247,$B211,3),"")</f>
        <v/>
      </c>
      <c r="AU211" s="68" t="str" cm="1">
        <f t="array" ref="AU211">IF($AP211=1,INDEX('COLREGS Decomposition'!$B$3:$H$247,$B211,4),"")</f>
        <v/>
      </c>
      <c r="AV211" s="68" t="str" cm="1">
        <f t="array" ref="AV211">IF($AP211=1,INDEX('COLREGS Decomposition'!$B$3:$H$2487,$B211,5),"")</f>
        <v/>
      </c>
      <c r="AW211" s="68" t="str" cm="1">
        <f t="array" ref="AW211">IF($AP211=1,INDEX('COLREGS Decomposition'!$B$3:$H$247,$B211,6),"")</f>
        <v/>
      </c>
      <c r="AX211" s="68" t="str" cm="1">
        <f t="array" ref="AX211">IF($AP211=1,IF(INDEX('COLREGS Decomposition'!$B$3:$H$247,$B211,7)=0,"",INDEX('COLREGS Decomposition'!$B$3:$H$247,$B211,7)),"")</f>
        <v/>
      </c>
    </row>
    <row r="212" spans="2:50" x14ac:dyDescent="0.25">
      <c r="B212" s="49">
        <v>202</v>
      </c>
      <c r="C212" s="27"/>
      <c r="D212" s="49" t="str">
        <v>(no longer applicable)</v>
      </c>
      <c r="E212" s="49">
        <f t="shared" si="46"/>
        <v>0</v>
      </c>
      <c r="F212" s="49">
        <f t="shared" si="59"/>
        <v>0</v>
      </c>
      <c r="G212" s="27"/>
      <c r="H212" s="27"/>
      <c r="I212" s="27"/>
      <c r="J212" s="27"/>
      <c r="K212" s="27"/>
      <c r="L212" s="27"/>
      <c r="N212" s="49" t="str">
        <v>(no longer applicable)</v>
      </c>
      <c r="O212" s="49">
        <f t="shared" si="47"/>
        <v>0</v>
      </c>
      <c r="P212" s="49">
        <f>IF(AND(O212=$N$7,N212='Scenario Definition'!$H$11),1,0)</f>
        <v>0</v>
      </c>
      <c r="Q212" s="27"/>
      <c r="R212" s="27"/>
      <c r="S212" s="27"/>
      <c r="U212" s="49" t="str">
        <v>(no longer applicable)</v>
      </c>
      <c r="V212" s="49">
        <f t="shared" si="48"/>
        <v>0</v>
      </c>
      <c r="W212" s="49">
        <f t="shared" si="49"/>
        <v>0</v>
      </c>
      <c r="Y212" s="49" t="str">
        <v>(no longer applicable)</v>
      </c>
      <c r="Z212" s="49">
        <f t="shared" si="50"/>
        <v>0</v>
      </c>
      <c r="AA212" s="49">
        <f t="shared" si="51"/>
        <v>0</v>
      </c>
      <c r="AB212" s="28"/>
      <c r="AC212" s="49" t="str">
        <v>(no longer applicable)</v>
      </c>
      <c r="AD212" s="49">
        <f t="shared" si="52"/>
        <v>0</v>
      </c>
      <c r="AE212" s="49">
        <f t="shared" si="53"/>
        <v>0</v>
      </c>
      <c r="AG212" s="49" t="str">
        <v>(no longer applicable)</v>
      </c>
      <c r="AH212" s="49">
        <f t="shared" si="54"/>
        <v>0</v>
      </c>
      <c r="AI212" s="49">
        <f t="shared" si="55"/>
        <v>0</v>
      </c>
      <c r="AJ212" s="27"/>
      <c r="AK212" s="27"/>
      <c r="AL212" s="27"/>
      <c r="AM212" s="27"/>
      <c r="AO212" s="68">
        <f t="shared" si="56"/>
        <v>0</v>
      </c>
      <c r="AP212" s="68">
        <f t="shared" si="57"/>
        <v>0</v>
      </c>
      <c r="AQ212" s="68">
        <f t="shared" si="58"/>
        <v>0</v>
      </c>
      <c r="AR212" s="68" t="str" cm="1">
        <f t="array" ref="AR212">IF($AP212=1,INDEX('COLREGS Decomposition'!$B$3:$H$247,$B212,1),"")</f>
        <v/>
      </c>
      <c r="AS212" s="68" t="str" cm="1">
        <f t="array" ref="AS212">IF($AP212=1,INDEX('COLREGS Decomposition'!$B$3:$H$247,$B212,2),"")</f>
        <v/>
      </c>
      <c r="AT212" s="68" t="str" cm="1">
        <f t="array" ref="AT212">IF($AP212=1,INDEX('COLREGS Decomposition'!$B$3:$H$247,$B212,3),"")</f>
        <v/>
      </c>
      <c r="AU212" s="68" t="str" cm="1">
        <f t="array" ref="AU212">IF($AP212=1,INDEX('COLREGS Decomposition'!$B$3:$H$247,$B212,4),"")</f>
        <v/>
      </c>
      <c r="AV212" s="68" t="str" cm="1">
        <f t="array" ref="AV212">IF($AP212=1,INDEX('COLREGS Decomposition'!$B$3:$H$2487,$B212,5),"")</f>
        <v/>
      </c>
      <c r="AW212" s="68" t="str" cm="1">
        <f t="array" ref="AW212">IF($AP212=1,INDEX('COLREGS Decomposition'!$B$3:$H$247,$B212,6),"")</f>
        <v/>
      </c>
      <c r="AX212" s="68" t="str" cm="1">
        <f t="array" ref="AX212">IF($AP212=1,IF(INDEX('COLREGS Decomposition'!$B$3:$H$247,$B212,7)=0,"",INDEX('COLREGS Decomposition'!$B$3:$H$247,$B212,7)),"")</f>
        <v/>
      </c>
    </row>
    <row r="213" spans="2:50" x14ac:dyDescent="0.25">
      <c r="B213" s="49">
        <v>203</v>
      </c>
      <c r="C213" s="27"/>
      <c r="D213" s="49" t="str">
        <v>(no longer applicable)</v>
      </c>
      <c r="E213" s="49">
        <f t="shared" si="46"/>
        <v>0</v>
      </c>
      <c r="F213" s="49">
        <f t="shared" si="59"/>
        <v>0</v>
      </c>
      <c r="G213" s="27"/>
      <c r="H213" s="27"/>
      <c r="I213" s="27"/>
      <c r="J213" s="27"/>
      <c r="K213" s="27"/>
      <c r="L213" s="27"/>
      <c r="N213" s="49" t="str">
        <v>(no longer applicable)</v>
      </c>
      <c r="O213" s="49">
        <f t="shared" si="47"/>
        <v>0</v>
      </c>
      <c r="P213" s="49">
        <f>IF(AND(O213=$N$7,N213='Scenario Definition'!$H$11),1,0)</f>
        <v>0</v>
      </c>
      <c r="Q213" s="27"/>
      <c r="R213" s="27"/>
      <c r="S213" s="27"/>
      <c r="U213" s="49" t="str">
        <v>(no longer applicable)</v>
      </c>
      <c r="V213" s="49">
        <f t="shared" si="48"/>
        <v>0</v>
      </c>
      <c r="W213" s="49">
        <f t="shared" si="49"/>
        <v>0</v>
      </c>
      <c r="Y213" s="49" t="str">
        <v>(no longer applicable)</v>
      </c>
      <c r="Z213" s="49">
        <f t="shared" si="50"/>
        <v>0</v>
      </c>
      <c r="AA213" s="49">
        <f t="shared" si="51"/>
        <v>0</v>
      </c>
      <c r="AB213" s="28"/>
      <c r="AC213" s="49" t="str">
        <v>(no longer applicable)</v>
      </c>
      <c r="AD213" s="49">
        <f t="shared" si="52"/>
        <v>0</v>
      </c>
      <c r="AE213" s="49">
        <f t="shared" si="53"/>
        <v>0</v>
      </c>
      <c r="AG213" s="49" t="str">
        <v>(no longer applicable)</v>
      </c>
      <c r="AH213" s="49">
        <f t="shared" si="54"/>
        <v>0</v>
      </c>
      <c r="AI213" s="49">
        <f t="shared" si="55"/>
        <v>0</v>
      </c>
      <c r="AJ213" s="27"/>
      <c r="AK213" s="27"/>
      <c r="AL213" s="27"/>
      <c r="AM213" s="27"/>
      <c r="AO213" s="68">
        <f t="shared" si="56"/>
        <v>0</v>
      </c>
      <c r="AP213" s="68">
        <f t="shared" si="57"/>
        <v>0</v>
      </c>
      <c r="AQ213" s="68">
        <f t="shared" si="58"/>
        <v>0</v>
      </c>
      <c r="AR213" s="68" t="str" cm="1">
        <f t="array" ref="AR213">IF($AP213=1,INDEX('COLREGS Decomposition'!$B$3:$H$247,$B213,1),"")</f>
        <v/>
      </c>
      <c r="AS213" s="68" t="str" cm="1">
        <f t="array" ref="AS213">IF($AP213=1,INDEX('COLREGS Decomposition'!$B$3:$H$247,$B213,2),"")</f>
        <v/>
      </c>
      <c r="AT213" s="68" t="str" cm="1">
        <f t="array" ref="AT213">IF($AP213=1,INDEX('COLREGS Decomposition'!$B$3:$H$247,$B213,3),"")</f>
        <v/>
      </c>
      <c r="AU213" s="68" t="str" cm="1">
        <f t="array" ref="AU213">IF($AP213=1,INDEX('COLREGS Decomposition'!$B$3:$H$247,$B213,4),"")</f>
        <v/>
      </c>
      <c r="AV213" s="68" t="str" cm="1">
        <f t="array" ref="AV213">IF($AP213=1,INDEX('COLREGS Decomposition'!$B$3:$H$2487,$B213,5),"")</f>
        <v/>
      </c>
      <c r="AW213" s="68" t="str" cm="1">
        <f t="array" ref="AW213">IF($AP213=1,INDEX('COLREGS Decomposition'!$B$3:$H$247,$B213,6),"")</f>
        <v/>
      </c>
      <c r="AX213" s="68" t="str" cm="1">
        <f t="array" ref="AX213">IF($AP213=1,IF(INDEX('COLREGS Decomposition'!$B$3:$H$247,$B213,7)=0,"",INDEX('COLREGS Decomposition'!$B$3:$H$247,$B213,7)),"")</f>
        <v/>
      </c>
    </row>
    <row r="214" spans="2:50" x14ac:dyDescent="0.25">
      <c r="B214" s="49">
        <v>204</v>
      </c>
      <c r="C214" s="27"/>
      <c r="D214" s="49" t="str">
        <v>(no longer applicable)</v>
      </c>
      <c r="E214" s="49">
        <f t="shared" si="46"/>
        <v>0</v>
      </c>
      <c r="F214" s="49">
        <f t="shared" si="59"/>
        <v>0</v>
      </c>
      <c r="G214" s="27"/>
      <c r="H214" s="27"/>
      <c r="I214" s="27"/>
      <c r="J214" s="27"/>
      <c r="K214" s="27"/>
      <c r="L214" s="27"/>
      <c r="N214" s="49" t="str">
        <v>(no longer applicable)</v>
      </c>
      <c r="O214" s="49">
        <f t="shared" si="47"/>
        <v>0</v>
      </c>
      <c r="P214" s="49">
        <f>IF(AND(O214=$N$7,N214='Scenario Definition'!$H$11),1,0)</f>
        <v>0</v>
      </c>
      <c r="Q214" s="27"/>
      <c r="R214" s="27"/>
      <c r="S214" s="27"/>
      <c r="U214" s="49" t="str">
        <v>(no longer applicable)</v>
      </c>
      <c r="V214" s="49">
        <f t="shared" si="48"/>
        <v>0</v>
      </c>
      <c r="W214" s="49">
        <f t="shared" si="49"/>
        <v>0</v>
      </c>
      <c r="Y214" s="49" t="str">
        <v>(no longer applicable)</v>
      </c>
      <c r="Z214" s="49">
        <f t="shared" si="50"/>
        <v>0</v>
      </c>
      <c r="AA214" s="49">
        <f t="shared" si="51"/>
        <v>0</v>
      </c>
      <c r="AB214" s="28"/>
      <c r="AC214" s="49" t="str">
        <v>(no longer applicable)</v>
      </c>
      <c r="AD214" s="49">
        <f t="shared" si="52"/>
        <v>0</v>
      </c>
      <c r="AE214" s="49">
        <f t="shared" si="53"/>
        <v>0</v>
      </c>
      <c r="AG214" s="49" t="str">
        <v>(no longer applicable)</v>
      </c>
      <c r="AH214" s="49">
        <f t="shared" si="54"/>
        <v>0</v>
      </c>
      <c r="AI214" s="49">
        <f t="shared" si="55"/>
        <v>0</v>
      </c>
      <c r="AJ214" s="27"/>
      <c r="AK214" s="27"/>
      <c r="AL214" s="27"/>
      <c r="AM214" s="27"/>
      <c r="AO214" s="68">
        <f t="shared" si="56"/>
        <v>0</v>
      </c>
      <c r="AP214" s="68">
        <f t="shared" si="57"/>
        <v>0</v>
      </c>
      <c r="AQ214" s="68">
        <f t="shared" si="58"/>
        <v>0</v>
      </c>
      <c r="AR214" s="68" t="str" cm="1">
        <f t="array" ref="AR214">IF($AP214=1,INDEX('COLREGS Decomposition'!$B$3:$H$247,$B214,1),"")</f>
        <v/>
      </c>
      <c r="AS214" s="68" t="str" cm="1">
        <f t="array" ref="AS214">IF($AP214=1,INDEX('COLREGS Decomposition'!$B$3:$H$247,$B214,2),"")</f>
        <v/>
      </c>
      <c r="AT214" s="68" t="str" cm="1">
        <f t="array" ref="AT214">IF($AP214=1,INDEX('COLREGS Decomposition'!$B$3:$H$247,$B214,3),"")</f>
        <v/>
      </c>
      <c r="AU214" s="68" t="str" cm="1">
        <f t="array" ref="AU214">IF($AP214=1,INDEX('COLREGS Decomposition'!$B$3:$H$247,$B214,4),"")</f>
        <v/>
      </c>
      <c r="AV214" s="68" t="str" cm="1">
        <f t="array" ref="AV214">IF($AP214=1,INDEX('COLREGS Decomposition'!$B$3:$H$2487,$B214,5),"")</f>
        <v/>
      </c>
      <c r="AW214" s="68" t="str" cm="1">
        <f t="array" ref="AW214">IF($AP214=1,INDEX('COLREGS Decomposition'!$B$3:$H$247,$B214,6),"")</f>
        <v/>
      </c>
      <c r="AX214" s="68" t="str" cm="1">
        <f t="array" ref="AX214">IF($AP214=1,IF(INDEX('COLREGS Decomposition'!$B$3:$H$247,$B214,7)=0,"",INDEX('COLREGS Decomposition'!$B$3:$H$247,$B214,7)),"")</f>
        <v/>
      </c>
    </row>
    <row r="215" spans="2:50" x14ac:dyDescent="0.25">
      <c r="B215" s="49">
        <v>205</v>
      </c>
      <c r="C215" s="27"/>
      <c r="D215" s="49" t="str">
        <v>(no longer applicable)</v>
      </c>
      <c r="E215" s="49">
        <f t="shared" si="46"/>
        <v>0</v>
      </c>
      <c r="F215" s="49">
        <f t="shared" si="59"/>
        <v>0</v>
      </c>
      <c r="G215" s="27"/>
      <c r="H215" s="27"/>
      <c r="I215" s="27"/>
      <c r="J215" s="27"/>
      <c r="K215" s="27"/>
      <c r="L215" s="27"/>
      <c r="N215" s="49" t="str">
        <v>(no longer applicable)</v>
      </c>
      <c r="O215" s="49">
        <f t="shared" si="47"/>
        <v>0</v>
      </c>
      <c r="P215" s="49">
        <f>IF(AND(O215=$N$7,N215='Scenario Definition'!$H$11),1,0)</f>
        <v>0</v>
      </c>
      <c r="Q215" s="27"/>
      <c r="R215" s="27"/>
      <c r="S215" s="27"/>
      <c r="U215" s="49" t="str">
        <v>(no longer applicable)</v>
      </c>
      <c r="V215" s="49">
        <f t="shared" si="48"/>
        <v>0</v>
      </c>
      <c r="W215" s="49">
        <f t="shared" si="49"/>
        <v>0</v>
      </c>
      <c r="Y215" s="49" t="str">
        <v>(no longer applicable)</v>
      </c>
      <c r="Z215" s="49">
        <f t="shared" si="50"/>
        <v>0</v>
      </c>
      <c r="AA215" s="49">
        <f t="shared" si="51"/>
        <v>0</v>
      </c>
      <c r="AB215" s="28"/>
      <c r="AC215" s="49" t="str">
        <v>(no longer applicable)</v>
      </c>
      <c r="AD215" s="49">
        <f t="shared" si="52"/>
        <v>0</v>
      </c>
      <c r="AE215" s="49">
        <f t="shared" si="53"/>
        <v>0</v>
      </c>
      <c r="AG215" s="49" t="str">
        <v>(no longer applicable)</v>
      </c>
      <c r="AH215" s="49">
        <f t="shared" si="54"/>
        <v>0</v>
      </c>
      <c r="AI215" s="49">
        <f t="shared" si="55"/>
        <v>0</v>
      </c>
      <c r="AJ215" s="27"/>
      <c r="AK215" s="27"/>
      <c r="AL215" s="27"/>
      <c r="AM215" s="27"/>
      <c r="AO215" s="68">
        <f t="shared" si="56"/>
        <v>0</v>
      </c>
      <c r="AP215" s="68">
        <f t="shared" si="57"/>
        <v>0</v>
      </c>
      <c r="AQ215" s="68">
        <f t="shared" si="58"/>
        <v>0</v>
      </c>
      <c r="AR215" s="68" t="str" cm="1">
        <f t="array" ref="AR215">IF($AP215=1,INDEX('COLREGS Decomposition'!$B$3:$H$247,$B215,1),"")</f>
        <v/>
      </c>
      <c r="AS215" s="68" t="str" cm="1">
        <f t="array" ref="AS215">IF($AP215=1,INDEX('COLREGS Decomposition'!$B$3:$H$247,$B215,2),"")</f>
        <v/>
      </c>
      <c r="AT215" s="68" t="str" cm="1">
        <f t="array" ref="AT215">IF($AP215=1,INDEX('COLREGS Decomposition'!$B$3:$H$247,$B215,3),"")</f>
        <v/>
      </c>
      <c r="AU215" s="68" t="str" cm="1">
        <f t="array" ref="AU215">IF($AP215=1,INDEX('COLREGS Decomposition'!$B$3:$H$247,$B215,4),"")</f>
        <v/>
      </c>
      <c r="AV215" s="68" t="str" cm="1">
        <f t="array" ref="AV215">IF($AP215=1,INDEX('COLREGS Decomposition'!$B$3:$H$2487,$B215,5),"")</f>
        <v/>
      </c>
      <c r="AW215" s="68" t="str" cm="1">
        <f t="array" ref="AW215">IF($AP215=1,INDEX('COLREGS Decomposition'!$B$3:$H$247,$B215,6),"")</f>
        <v/>
      </c>
      <c r="AX215" s="68" t="str" cm="1">
        <f t="array" ref="AX215">IF($AP215=1,IF(INDEX('COLREGS Decomposition'!$B$3:$H$247,$B215,7)=0,"",INDEX('COLREGS Decomposition'!$B$3:$H$247,$B215,7)),"")</f>
        <v/>
      </c>
    </row>
    <row r="216" spans="2:50" x14ac:dyDescent="0.25">
      <c r="B216" s="49">
        <v>206</v>
      </c>
      <c r="C216" s="27"/>
      <c r="D216" s="49" t="str">
        <v>(no longer applicable)</v>
      </c>
      <c r="E216" s="49">
        <f t="shared" si="46"/>
        <v>0</v>
      </c>
      <c r="F216" s="49">
        <f t="shared" si="59"/>
        <v>0</v>
      </c>
      <c r="G216" s="27"/>
      <c r="H216" s="27"/>
      <c r="I216" s="27"/>
      <c r="J216" s="27"/>
      <c r="K216" s="27"/>
      <c r="L216" s="27"/>
      <c r="N216" s="49" t="str">
        <v>(no longer applicable)</v>
      </c>
      <c r="O216" s="49">
        <f t="shared" si="47"/>
        <v>0</v>
      </c>
      <c r="P216" s="49">
        <f>IF(AND(O216=$N$7,N216='Scenario Definition'!$H$11),1,0)</f>
        <v>0</v>
      </c>
      <c r="Q216" s="27"/>
      <c r="R216" s="27"/>
      <c r="S216" s="27"/>
      <c r="U216" s="49" t="str">
        <v>(no longer applicable)</v>
      </c>
      <c r="V216" s="49">
        <f t="shared" si="48"/>
        <v>0</v>
      </c>
      <c r="W216" s="49">
        <f t="shared" si="49"/>
        <v>0</v>
      </c>
      <c r="Y216" s="49" t="str">
        <v>(no longer applicable)</v>
      </c>
      <c r="Z216" s="49">
        <f t="shared" si="50"/>
        <v>0</v>
      </c>
      <c r="AA216" s="49">
        <f t="shared" si="51"/>
        <v>0</v>
      </c>
      <c r="AB216" s="28"/>
      <c r="AC216" s="49" t="str">
        <v>(no longer applicable)</v>
      </c>
      <c r="AD216" s="49">
        <f t="shared" si="52"/>
        <v>0</v>
      </c>
      <c r="AE216" s="49">
        <f t="shared" si="53"/>
        <v>0</v>
      </c>
      <c r="AG216" s="49" t="str">
        <v>(no longer applicable)</v>
      </c>
      <c r="AH216" s="49">
        <f t="shared" si="54"/>
        <v>0</v>
      </c>
      <c r="AI216" s="49">
        <f t="shared" si="55"/>
        <v>0</v>
      </c>
      <c r="AJ216" s="27"/>
      <c r="AK216" s="27"/>
      <c r="AL216" s="27"/>
      <c r="AM216" s="27"/>
      <c r="AO216" s="68">
        <f t="shared" si="56"/>
        <v>0</v>
      </c>
      <c r="AP216" s="68">
        <f t="shared" si="57"/>
        <v>0</v>
      </c>
      <c r="AQ216" s="68">
        <f t="shared" si="58"/>
        <v>0</v>
      </c>
      <c r="AR216" s="68" t="str" cm="1">
        <f t="array" ref="AR216">IF($AP216=1,INDEX('COLREGS Decomposition'!$B$3:$H$247,$B216,1),"")</f>
        <v/>
      </c>
      <c r="AS216" s="68" t="str" cm="1">
        <f t="array" ref="AS216">IF($AP216=1,INDEX('COLREGS Decomposition'!$B$3:$H$247,$B216,2),"")</f>
        <v/>
      </c>
      <c r="AT216" s="68" t="str" cm="1">
        <f t="array" ref="AT216">IF($AP216=1,INDEX('COLREGS Decomposition'!$B$3:$H$247,$B216,3),"")</f>
        <v/>
      </c>
      <c r="AU216" s="68" t="str" cm="1">
        <f t="array" ref="AU216">IF($AP216=1,INDEX('COLREGS Decomposition'!$B$3:$H$247,$B216,4),"")</f>
        <v/>
      </c>
      <c r="AV216" s="68" t="str" cm="1">
        <f t="array" ref="AV216">IF($AP216=1,INDEX('COLREGS Decomposition'!$B$3:$H$2487,$B216,5),"")</f>
        <v/>
      </c>
      <c r="AW216" s="68" t="str" cm="1">
        <f t="array" ref="AW216">IF($AP216=1,INDEX('COLREGS Decomposition'!$B$3:$H$247,$B216,6),"")</f>
        <v/>
      </c>
      <c r="AX216" s="68" t="str" cm="1">
        <f t="array" ref="AX216">IF($AP216=1,IF(INDEX('COLREGS Decomposition'!$B$3:$H$247,$B216,7)=0,"",INDEX('COLREGS Decomposition'!$B$3:$H$247,$B216,7)),"")</f>
        <v/>
      </c>
    </row>
    <row r="217" spans="2:50" x14ac:dyDescent="0.25">
      <c r="B217" s="49">
        <v>207</v>
      </c>
      <c r="C217" s="27"/>
      <c r="D217" s="49" t="str">
        <v>(no longer applicable)</v>
      </c>
      <c r="E217" s="49">
        <f t="shared" si="46"/>
        <v>0</v>
      </c>
      <c r="F217" s="49">
        <f t="shared" si="59"/>
        <v>0</v>
      </c>
      <c r="G217" s="27"/>
      <c r="H217" s="27"/>
      <c r="I217" s="27"/>
      <c r="J217" s="27"/>
      <c r="K217" s="27"/>
      <c r="L217" s="27"/>
      <c r="N217" s="49" t="str">
        <v>(no longer applicable)</v>
      </c>
      <c r="O217" s="49">
        <f t="shared" si="47"/>
        <v>0</v>
      </c>
      <c r="P217" s="49">
        <f>IF(AND(O217=$N$7,N217='Scenario Definition'!$H$11),1,0)</f>
        <v>0</v>
      </c>
      <c r="Q217" s="27"/>
      <c r="R217" s="27"/>
      <c r="S217" s="27"/>
      <c r="U217" s="49" t="str">
        <v>(no longer applicable)</v>
      </c>
      <c r="V217" s="49">
        <f t="shared" ref="V217:V218" si="60">IF(ISNA(MATCH(U217,$U$8:$W$8,0)),0,1)</f>
        <v>0</v>
      </c>
      <c r="W217" s="49">
        <f t="shared" ref="W217:W218" si="61">IF(AND(V217=$U$7,U217&lt;&gt;$U$8),1,0)</f>
        <v>0</v>
      </c>
      <c r="Y217" s="49" t="str">
        <v>(no longer applicable)</v>
      </c>
      <c r="Z217" s="49">
        <f t="shared" ref="Z217:Z218" si="62">IF(ISNA(MATCH(Y217,$Y$8:$AA$8,0)),0,1)</f>
        <v>0</v>
      </c>
      <c r="AA217" s="49">
        <f t="shared" ref="AA217:AA218" si="63">IF(AND(Z217=$Y$7,Y217&lt;&gt;$Y$8),1,0)</f>
        <v>0</v>
      </c>
      <c r="AC217" s="49" t="str">
        <v>(no longer applicable)</v>
      </c>
      <c r="AD217" s="49">
        <f t="shared" ref="AD217:AD218" si="64">IF(ISNA(MATCH(AC217,$AC$8:$AE$8,0)),0,1)</f>
        <v>0</v>
      </c>
      <c r="AE217" s="49">
        <f t="shared" ref="AE217:AE218" si="65">IF(AND(AD217=$AC$7,AC217&lt;&gt;$AC$8),1,0)</f>
        <v>0</v>
      </c>
      <c r="AG217" s="49" t="str">
        <v>(no longer applicable)</v>
      </c>
      <c r="AH217" s="49">
        <f t="shared" ref="AH217:AH218" si="66">IF(ISNA(MATCH(AG217,$AG$8:$AM$8,0)),0,1)</f>
        <v>0</v>
      </c>
      <c r="AI217" s="49">
        <f t="shared" ref="AI217:AI218" si="67">IF(AND(AH217=$U$7,AG217&lt;&gt;$U$8),1,0)</f>
        <v>0</v>
      </c>
    </row>
    <row r="218" spans="2:50" x14ac:dyDescent="0.25">
      <c r="B218" s="49">
        <v>208</v>
      </c>
      <c r="D218" s="49" t="str">
        <v>(no longer applicable)</v>
      </c>
      <c r="E218" s="49">
        <f t="shared" si="46"/>
        <v>0</v>
      </c>
      <c r="F218" s="49">
        <f t="shared" si="59"/>
        <v>0</v>
      </c>
      <c r="N218" s="49" t="str">
        <v>(no longer applicable)</v>
      </c>
      <c r="O218" s="158">
        <f t="shared" si="47"/>
        <v>0</v>
      </c>
      <c r="P218" s="49">
        <f>IF(AND(O218=$N$7,N218='Scenario Definition'!$H$11),1,0)</f>
        <v>0</v>
      </c>
      <c r="Q218" s="27"/>
      <c r="R218" s="27"/>
      <c r="S218" s="27"/>
      <c r="U218" s="49" t="str">
        <v>(no longer applicable)</v>
      </c>
      <c r="V218" s="158">
        <f t="shared" si="60"/>
        <v>0</v>
      </c>
      <c r="W218" s="49">
        <f t="shared" si="61"/>
        <v>0</v>
      </c>
      <c r="Y218" s="49" t="str">
        <v>(no longer applicable)</v>
      </c>
      <c r="Z218" s="158">
        <f t="shared" si="62"/>
        <v>0</v>
      </c>
      <c r="AA218" s="49">
        <f t="shared" si="63"/>
        <v>0</v>
      </c>
      <c r="AC218" s="49" t="str">
        <v>(no longer applicable)</v>
      </c>
      <c r="AD218" s="158">
        <f t="shared" si="64"/>
        <v>0</v>
      </c>
      <c r="AE218" s="49">
        <f t="shared" si="65"/>
        <v>0</v>
      </c>
      <c r="AG218" s="49" t="str">
        <v>(no longer applicable)</v>
      </c>
      <c r="AH218" s="158">
        <f t="shared" si="66"/>
        <v>0</v>
      </c>
      <c r="AI218" s="49">
        <f t="shared" si="67"/>
        <v>0</v>
      </c>
    </row>
    <row r="219" spans="2:50" x14ac:dyDescent="0.25">
      <c r="B219" s="49">
        <v>209</v>
      </c>
      <c r="D219" s="49" t="str">
        <v>(no longer applicable)</v>
      </c>
      <c r="E219" s="49">
        <f t="shared" ref="E219" si="68">IF(ISNA(MATCH(D219,$D$8:$L$8,0)),0,1)</f>
        <v>0</v>
      </c>
      <c r="F219" s="49">
        <f t="shared" ref="F219" si="69">IF(AND(D219&lt;&gt;"-",E219=1),1,0)</f>
        <v>0</v>
      </c>
      <c r="N219" s="49" t="str">
        <v>(no longer applicable)</v>
      </c>
      <c r="O219" s="158">
        <f t="shared" si="47"/>
        <v>0</v>
      </c>
      <c r="P219" s="49">
        <f>IF(AND(O219=$N$7,N219='Scenario Definition'!$H$11),1,0)</f>
        <v>0</v>
      </c>
      <c r="U219" s="49" t="str">
        <v>(no longer applicable)</v>
      </c>
      <c r="V219" s="158">
        <f t="shared" ref="V219" si="70">IF(ISNA(MATCH(U219,$U$8:$W$8,0)),0,1)</f>
        <v>0</v>
      </c>
      <c r="W219" s="49">
        <f t="shared" ref="W219" si="71">IF(AND(V219=$U$7,U219&lt;&gt;$U$8),1,0)</f>
        <v>0</v>
      </c>
      <c r="Y219" s="49" t="str">
        <v>(no longer applicable)</v>
      </c>
      <c r="Z219" s="158">
        <f t="shared" ref="Z219" si="72">IF(ISNA(MATCH(Y219,$Y$8:$AA$8,0)),0,1)</f>
        <v>0</v>
      </c>
      <c r="AA219" s="49">
        <f t="shared" ref="AA219" si="73">IF(AND(Z219=$Y$7,Y219&lt;&gt;$Y$8),1,0)</f>
        <v>0</v>
      </c>
      <c r="AC219" s="49" t="str">
        <v>(no longer applicable)</v>
      </c>
      <c r="AD219" s="158">
        <f t="shared" ref="AD219" si="74">IF(ISNA(MATCH(AC219,$AC$8:$AE$8,0)),0,1)</f>
        <v>0</v>
      </c>
      <c r="AE219" s="49">
        <f t="shared" ref="AE219" si="75">IF(AND(AD219=$AC$7,AC219&lt;&gt;$AC$8),1,0)</f>
        <v>0</v>
      </c>
      <c r="AG219" s="49" t="str">
        <v>(no longer applicable)</v>
      </c>
      <c r="AH219" s="158">
        <f t="shared" ref="AH219" si="76">IF(ISNA(MATCH(AG219,$AG$8:$AM$8,0)),0,1)</f>
        <v>0</v>
      </c>
      <c r="AI219" s="49">
        <f t="shared" ref="AI219" si="77">IF(AND(AH219=$U$7,AG219&lt;&gt;$U$8),1,0)</f>
        <v>0</v>
      </c>
    </row>
  </sheetData>
  <sheetProtection algorithmName="SHA-512" hashValue="aSlWrHheSWojAIEpbFzzuPNQAcxz0sPozLjnhY4kgpvO7xMYBWCWPZp4wkEQj3qG0ffuWtoV7A7JgqAczMP5MA==" saltValue="2Qv3bqPq00U1B7xyjV84Vg==" spinCount="100000" sheet="1" objects="1" scenarios="1"/>
  <autoFilter ref="AP10:AQ216" xr:uid="{08BB71AC-1646-416E-BF5D-15322DE5CBD8}"/>
  <mergeCells count="7">
    <mergeCell ref="AG5:AM5"/>
    <mergeCell ref="AC5:AE5"/>
    <mergeCell ref="B5:B6"/>
    <mergeCell ref="D5:L5"/>
    <mergeCell ref="N5:S5"/>
    <mergeCell ref="U5:W5"/>
    <mergeCell ref="Y5:AA5"/>
  </mergeCell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8F0F8-FE43-4436-8BD1-348D06E20529}">
  <sheetPr>
    <tabColor theme="6"/>
  </sheetPr>
  <dimension ref="B2:G40"/>
  <sheetViews>
    <sheetView zoomScale="85" zoomScaleNormal="85" workbookViewId="0">
      <selection activeCell="C43" sqref="C43"/>
    </sheetView>
  </sheetViews>
  <sheetFormatPr defaultRowHeight="15" x14ac:dyDescent="0.25"/>
  <cols>
    <col min="2" max="2" width="73.140625" bestFit="1" customWidth="1"/>
    <col min="3" max="3" width="23.140625" bestFit="1" customWidth="1"/>
    <col min="4" max="4" width="14.42578125" bestFit="1" customWidth="1"/>
    <col min="5" max="5" width="27.7109375" bestFit="1" customWidth="1"/>
    <col min="7" max="7" width="35.7109375" customWidth="1"/>
  </cols>
  <sheetData>
    <row r="2" spans="2:7" x14ac:dyDescent="0.25">
      <c r="B2" s="25" t="s">
        <v>833</v>
      </c>
      <c r="C2" s="25" t="s">
        <v>834</v>
      </c>
      <c r="D2" s="25" t="s">
        <v>836</v>
      </c>
      <c r="E2" s="25" t="s">
        <v>835</v>
      </c>
    </row>
    <row r="3" spans="2:7" x14ac:dyDescent="0.25">
      <c r="B3" t="s">
        <v>15</v>
      </c>
      <c r="C3">
        <f>COUNTIF('Applicability Matrix'!AT:AT,"="&amp;B3)</f>
        <v>5</v>
      </c>
      <c r="D3">
        <f>SUMIF('Applicability Matrix'!AT:AT,"="&amp;B3,'Applicability Matrix'!AO:AO)</f>
        <v>5</v>
      </c>
      <c r="E3">
        <f>IF(C3&gt;0,D3/C3,0)</f>
        <v>1</v>
      </c>
      <c r="G3" s="12" t="s">
        <v>838</v>
      </c>
    </row>
    <row r="4" spans="2:7" x14ac:dyDescent="0.25">
      <c r="B4" t="s">
        <v>29</v>
      </c>
      <c r="C4">
        <f>COUNTIF('Applicability Matrix'!AT:AT,"="&amp;B4)</f>
        <v>2</v>
      </c>
      <c r="D4">
        <f>SUMIF('Applicability Matrix'!AT:AT,"="&amp;B4,'Applicability Matrix'!AO:AO)</f>
        <v>2</v>
      </c>
      <c r="E4">
        <f t="shared" ref="E4:E40" si="0">IF(C4&gt;0,D4/C4,0)</f>
        <v>1</v>
      </c>
    </row>
    <row r="5" spans="2:7" x14ac:dyDescent="0.25">
      <c r="B5" t="s">
        <v>33</v>
      </c>
      <c r="C5">
        <f>COUNTIF('Applicability Matrix'!AT:AT,"="&amp;B5)</f>
        <v>14</v>
      </c>
      <c r="D5">
        <f>SUMIF('Applicability Matrix'!AT:AT,"="&amp;B5,'Applicability Matrix'!AO:AO)</f>
        <v>14</v>
      </c>
      <c r="E5">
        <f t="shared" si="0"/>
        <v>1</v>
      </c>
    </row>
    <row r="6" spans="2:7" x14ac:dyDescent="0.25">
      <c r="B6" t="s">
        <v>59</v>
      </c>
      <c r="C6">
        <f>COUNTIF('Applicability Matrix'!AT:AT,"="&amp;B6)</f>
        <v>1</v>
      </c>
      <c r="D6">
        <f>SUMIF('Applicability Matrix'!AT:AT,"="&amp;B6,'Applicability Matrix'!AO:AO)</f>
        <v>1</v>
      </c>
      <c r="E6">
        <f t="shared" si="0"/>
        <v>1</v>
      </c>
    </row>
    <row r="7" spans="2:7" x14ac:dyDescent="0.25">
      <c r="B7" t="s">
        <v>64</v>
      </c>
      <c r="C7">
        <f>COUNTIF('Applicability Matrix'!AT:AT,"="&amp;B7)</f>
        <v>1</v>
      </c>
      <c r="D7">
        <f>SUMIF('Applicability Matrix'!AT:AT,"="&amp;B7,'Applicability Matrix'!AO:AO)</f>
        <v>1</v>
      </c>
      <c r="E7">
        <f t="shared" si="0"/>
        <v>1</v>
      </c>
    </row>
    <row r="8" spans="2:7" x14ac:dyDescent="0.25">
      <c r="B8" t="s">
        <v>67</v>
      </c>
      <c r="C8">
        <f>COUNTIF('Applicability Matrix'!AT:AT,"="&amp;B8)</f>
        <v>3</v>
      </c>
      <c r="D8">
        <f>SUMIF('Applicability Matrix'!AT:AT,"="&amp;B8,'Applicability Matrix'!AO:AO)</f>
        <v>4</v>
      </c>
      <c r="E8">
        <f t="shared" si="0"/>
        <v>1.3333333333333333</v>
      </c>
    </row>
    <row r="9" spans="2:7" x14ac:dyDescent="0.25">
      <c r="B9" t="s">
        <v>70</v>
      </c>
      <c r="C9">
        <f>COUNTIF('Applicability Matrix'!AT:AT,"="&amp;B9)</f>
        <v>5</v>
      </c>
      <c r="D9">
        <f>SUMIF('Applicability Matrix'!AT:AT,"="&amp;B9,'Applicability Matrix'!AO:AO)</f>
        <v>6</v>
      </c>
      <c r="E9">
        <f t="shared" si="0"/>
        <v>1.2</v>
      </c>
    </row>
    <row r="10" spans="2:7" x14ac:dyDescent="0.25">
      <c r="B10" t="s">
        <v>79</v>
      </c>
      <c r="C10">
        <f>COUNTIF('Applicability Matrix'!AT:AT,"="&amp;B10)</f>
        <v>8</v>
      </c>
      <c r="D10">
        <f>SUMIF('Applicability Matrix'!AT:AT,"="&amp;B10,'Applicability Matrix'!AO:AO)</f>
        <v>8</v>
      </c>
      <c r="E10">
        <f t="shared" si="0"/>
        <v>1</v>
      </c>
    </row>
    <row r="11" spans="2:7" x14ac:dyDescent="0.25">
      <c r="B11" t="s">
        <v>90</v>
      </c>
      <c r="C11">
        <f>COUNTIF('Applicability Matrix'!AT:AT,"="&amp;B11)</f>
        <v>0</v>
      </c>
      <c r="D11">
        <f>SUMIF('Applicability Matrix'!AT:AT,"="&amp;B11,'Applicability Matrix'!AO:AO)</f>
        <v>0</v>
      </c>
      <c r="E11">
        <f t="shared" si="0"/>
        <v>0</v>
      </c>
    </row>
    <row r="12" spans="2:7" x14ac:dyDescent="0.25">
      <c r="B12" t="s">
        <v>100</v>
      </c>
      <c r="C12">
        <f>COUNTIF('Applicability Matrix'!AT:AT,"="&amp;B12)</f>
        <v>0</v>
      </c>
      <c r="D12">
        <f>SUMIF('Applicability Matrix'!AT:AT,"="&amp;B12,'Applicability Matrix'!AO:AO)</f>
        <v>0</v>
      </c>
      <c r="E12">
        <f t="shared" si="0"/>
        <v>0</v>
      </c>
    </row>
    <row r="13" spans="2:7" x14ac:dyDescent="0.25">
      <c r="B13" t="s">
        <v>120</v>
      </c>
      <c r="C13">
        <f>COUNTIF('Applicability Matrix'!AT:AT,"="&amp;B13)</f>
        <v>1</v>
      </c>
      <c r="D13">
        <f>SUMIF('Applicability Matrix'!AT:AT,"="&amp;B13,'Applicability Matrix'!AO:AO)</f>
        <v>1</v>
      </c>
      <c r="E13">
        <f t="shared" si="0"/>
        <v>1</v>
      </c>
    </row>
    <row r="14" spans="2:7" x14ac:dyDescent="0.25">
      <c r="B14" t="s">
        <v>122</v>
      </c>
      <c r="C14">
        <f>COUNTIF('Applicability Matrix'!AT:AT,"="&amp;B14)</f>
        <v>0</v>
      </c>
      <c r="D14">
        <f>SUMIF('Applicability Matrix'!AT:AT,"="&amp;B14,'Applicability Matrix'!AO:AO)</f>
        <v>0</v>
      </c>
      <c r="E14">
        <f t="shared" si="0"/>
        <v>0</v>
      </c>
    </row>
    <row r="15" spans="2:7" x14ac:dyDescent="0.25">
      <c r="B15" t="s">
        <v>129</v>
      </c>
      <c r="C15">
        <f>COUNTIF('Applicability Matrix'!AT:AT,"="&amp;B15)</f>
        <v>4</v>
      </c>
      <c r="D15">
        <f>SUMIF('Applicability Matrix'!AT:AT,"="&amp;B15,'Applicability Matrix'!AO:AO)</f>
        <v>4</v>
      </c>
      <c r="E15">
        <f t="shared" si="0"/>
        <v>1</v>
      </c>
    </row>
    <row r="16" spans="2:7" x14ac:dyDescent="0.25">
      <c r="B16" t="s">
        <v>135</v>
      </c>
      <c r="C16">
        <f>COUNTIF('Applicability Matrix'!AT:AT,"="&amp;B16)</f>
        <v>3</v>
      </c>
      <c r="D16">
        <f>SUMIF('Applicability Matrix'!AT:AT,"="&amp;B16,'Applicability Matrix'!AO:AO)</f>
        <v>4</v>
      </c>
      <c r="E16">
        <f t="shared" si="0"/>
        <v>1.3333333333333333</v>
      </c>
    </row>
    <row r="17" spans="2:5" x14ac:dyDescent="0.25">
      <c r="B17" t="s">
        <v>140</v>
      </c>
      <c r="C17">
        <f>COUNTIF('Applicability Matrix'!AT:AT,"="&amp;B17)</f>
        <v>1</v>
      </c>
      <c r="D17">
        <f>SUMIF('Applicability Matrix'!AT:AT,"="&amp;B17,'Applicability Matrix'!AO:AO)</f>
        <v>2</v>
      </c>
      <c r="E17">
        <f t="shared" si="0"/>
        <v>2</v>
      </c>
    </row>
    <row r="18" spans="2:5" x14ac:dyDescent="0.25">
      <c r="B18" t="s">
        <v>143</v>
      </c>
      <c r="C18">
        <f>COUNTIF('Applicability Matrix'!AT:AT,"="&amp;B18)</f>
        <v>1</v>
      </c>
      <c r="D18">
        <f>SUMIF('Applicability Matrix'!AT:AT,"="&amp;B18,'Applicability Matrix'!AO:AO)</f>
        <v>1</v>
      </c>
      <c r="E18">
        <f t="shared" si="0"/>
        <v>1</v>
      </c>
    </row>
    <row r="19" spans="2:5" x14ac:dyDescent="0.25">
      <c r="B19" t="s">
        <v>146</v>
      </c>
      <c r="C19">
        <f>COUNTIF('Applicability Matrix'!AT:AT,"="&amp;B19)</f>
        <v>5</v>
      </c>
      <c r="D19">
        <f>SUMIF('Applicability Matrix'!AT:AT,"="&amp;B19,'Applicability Matrix'!AO:AO)</f>
        <v>6</v>
      </c>
      <c r="E19">
        <f t="shared" si="0"/>
        <v>1.2</v>
      </c>
    </row>
    <row r="20" spans="2:5" x14ac:dyDescent="0.25">
      <c r="B20" t="s">
        <v>153</v>
      </c>
      <c r="C20">
        <f>COUNTIF('Applicability Matrix'!AT:AT,"="&amp;B20)</f>
        <v>4</v>
      </c>
      <c r="D20">
        <f>SUMIF('Applicability Matrix'!AT:AT,"="&amp;B20,'Applicability Matrix'!AO:AO)</f>
        <v>5</v>
      </c>
      <c r="E20">
        <f t="shared" si="0"/>
        <v>1.25</v>
      </c>
    </row>
    <row r="21" spans="2:5" x14ac:dyDescent="0.25">
      <c r="B21" t="s">
        <v>168</v>
      </c>
      <c r="C21">
        <f>COUNTIF('Applicability Matrix'!AT:AT,"="&amp;B21)</f>
        <v>0</v>
      </c>
      <c r="D21">
        <f>SUMIF('Applicability Matrix'!AT:AT,"="&amp;B21,'Applicability Matrix'!AO:AO)</f>
        <v>0</v>
      </c>
      <c r="E21">
        <f t="shared" si="0"/>
        <v>0</v>
      </c>
    </row>
    <row r="22" spans="2:5" x14ac:dyDescent="0.25">
      <c r="B22" t="s">
        <v>178</v>
      </c>
      <c r="C22">
        <f>COUNTIF('Applicability Matrix'!AT:AT,"="&amp;B22)</f>
        <v>5</v>
      </c>
      <c r="D22">
        <f>SUMIF('Applicability Matrix'!AT:AT,"="&amp;B22,'Applicability Matrix'!AO:AO)</f>
        <v>5</v>
      </c>
      <c r="E22">
        <f t="shared" si="0"/>
        <v>1</v>
      </c>
    </row>
    <row r="23" spans="2:5" x14ac:dyDescent="0.25">
      <c r="B23" t="s">
        <v>185</v>
      </c>
      <c r="C23">
        <f>COUNTIF('Applicability Matrix'!AT:AT,"="&amp;B23)</f>
        <v>5</v>
      </c>
      <c r="D23">
        <f>SUMIF('Applicability Matrix'!AT:AT,"="&amp;B23,'Applicability Matrix'!AO:AO)</f>
        <v>5</v>
      </c>
      <c r="E23">
        <f t="shared" si="0"/>
        <v>1</v>
      </c>
    </row>
    <row r="24" spans="2:5" x14ac:dyDescent="0.25">
      <c r="B24" t="s">
        <v>193</v>
      </c>
      <c r="C24">
        <f>COUNTIF('Applicability Matrix'!AT:AT,"="&amp;B24)</f>
        <v>2</v>
      </c>
      <c r="D24">
        <f>SUMIF('Applicability Matrix'!AT:AT,"="&amp;B24,'Applicability Matrix'!AO:AO)</f>
        <v>3</v>
      </c>
      <c r="E24">
        <f t="shared" si="0"/>
        <v>1.5</v>
      </c>
    </row>
    <row r="25" spans="2:5" x14ac:dyDescent="0.25">
      <c r="B25" t="s">
        <v>204</v>
      </c>
      <c r="C25">
        <f>COUNTIF('Applicability Matrix'!AT:AT,"="&amp;B25)</f>
        <v>3</v>
      </c>
      <c r="D25">
        <f>SUMIF('Applicability Matrix'!AT:AT,"="&amp;B25,'Applicability Matrix'!AO:AO)</f>
        <v>6</v>
      </c>
      <c r="E25">
        <f t="shared" si="0"/>
        <v>2</v>
      </c>
    </row>
    <row r="26" spans="2:5" x14ac:dyDescent="0.25">
      <c r="B26" t="s">
        <v>213</v>
      </c>
      <c r="C26">
        <f>COUNTIF('Applicability Matrix'!AT:AT,"="&amp;B26)</f>
        <v>0</v>
      </c>
      <c r="D26">
        <f>SUMIF('Applicability Matrix'!AT:AT,"="&amp;B26,'Applicability Matrix'!AO:AO)</f>
        <v>0</v>
      </c>
      <c r="E26">
        <f t="shared" si="0"/>
        <v>0</v>
      </c>
    </row>
    <row r="27" spans="2:5" x14ac:dyDescent="0.25">
      <c r="B27" t="s">
        <v>229</v>
      </c>
      <c r="C27">
        <f>COUNTIF('Applicability Matrix'!AT:AT,"="&amp;B27)</f>
        <v>0</v>
      </c>
      <c r="D27">
        <f>SUMIF('Applicability Matrix'!AT:AT,"="&amp;B27,'Applicability Matrix'!AO:AO)</f>
        <v>0</v>
      </c>
      <c r="E27">
        <f t="shared" si="0"/>
        <v>0</v>
      </c>
    </row>
    <row r="28" spans="2:5" x14ac:dyDescent="0.25">
      <c r="B28" t="s">
        <v>238</v>
      </c>
      <c r="C28">
        <f>COUNTIF('Applicability Matrix'!AT:AT,"="&amp;B28)</f>
        <v>0</v>
      </c>
      <c r="D28">
        <f>SUMIF('Applicability Matrix'!AT:AT,"="&amp;B28,'Applicability Matrix'!AO:AO)</f>
        <v>0</v>
      </c>
      <c r="E28">
        <f t="shared" si="0"/>
        <v>0</v>
      </c>
    </row>
    <row r="29" spans="2:5" x14ac:dyDescent="0.25">
      <c r="B29" t="s">
        <v>244</v>
      </c>
      <c r="C29">
        <f>COUNTIF('Applicability Matrix'!AT:AT,"="&amp;B29)</f>
        <v>4</v>
      </c>
      <c r="D29">
        <f>SUMIF('Applicability Matrix'!AT:AT,"="&amp;B29,'Applicability Matrix'!AO:AO)</f>
        <v>5</v>
      </c>
      <c r="E29">
        <f t="shared" si="0"/>
        <v>1.25</v>
      </c>
    </row>
    <row r="30" spans="2:5" x14ac:dyDescent="0.25">
      <c r="B30" t="s">
        <v>255</v>
      </c>
      <c r="C30">
        <f>COUNTIF('Applicability Matrix'!AT:AT,"="&amp;B30)</f>
        <v>1</v>
      </c>
      <c r="D30">
        <f>SUMIF('Applicability Matrix'!AT:AT,"="&amp;B30,'Applicability Matrix'!AO:AO)</f>
        <v>2</v>
      </c>
      <c r="E30">
        <f t="shared" si="0"/>
        <v>2</v>
      </c>
    </row>
    <row r="31" spans="2:5" x14ac:dyDescent="0.25">
      <c r="B31" t="s">
        <v>258</v>
      </c>
      <c r="C31">
        <f>COUNTIF('Applicability Matrix'!AT:AT,"="&amp;B31)</f>
        <v>0</v>
      </c>
      <c r="D31">
        <f>SUMIF('Applicability Matrix'!AT:AT,"="&amp;B31,'Applicability Matrix'!AO:AO)</f>
        <v>0</v>
      </c>
      <c r="E31">
        <f t="shared" si="0"/>
        <v>0</v>
      </c>
    </row>
    <row r="32" spans="2:5" x14ac:dyDescent="0.25">
      <c r="B32" t="s">
        <v>262</v>
      </c>
      <c r="C32">
        <f>COUNTIF('Applicability Matrix'!AT:AT,"="&amp;B32)</f>
        <v>4</v>
      </c>
      <c r="D32">
        <f>SUMIF('Applicability Matrix'!AT:AT,"="&amp;B32,'Applicability Matrix'!AO:AO)</f>
        <v>8</v>
      </c>
      <c r="E32">
        <f t="shared" si="0"/>
        <v>2</v>
      </c>
    </row>
    <row r="33" spans="2:5" x14ac:dyDescent="0.25">
      <c r="B33" t="s">
        <v>270</v>
      </c>
      <c r="C33">
        <f>COUNTIF('Applicability Matrix'!AT:AT,"="&amp;B33)</f>
        <v>0</v>
      </c>
      <c r="D33">
        <f>SUMIF('Applicability Matrix'!AT:AT,"="&amp;B33,'Applicability Matrix'!AO:AO)</f>
        <v>0</v>
      </c>
      <c r="E33">
        <f t="shared" si="0"/>
        <v>0</v>
      </c>
    </row>
    <row r="34" spans="2:5" x14ac:dyDescent="0.25">
      <c r="B34" t="s">
        <v>274</v>
      </c>
      <c r="C34">
        <f>COUNTIF('Applicability Matrix'!AT:AT,"="&amp;B34)</f>
        <v>3</v>
      </c>
      <c r="D34">
        <f>SUMIF('Applicability Matrix'!AT:AT,"="&amp;B34,'Applicability Matrix'!AO:AO)</f>
        <v>3</v>
      </c>
      <c r="E34">
        <f t="shared" si="0"/>
        <v>1</v>
      </c>
    </row>
    <row r="35" spans="2:5" x14ac:dyDescent="0.25">
      <c r="B35" t="s">
        <v>279</v>
      </c>
      <c r="C35">
        <f>COUNTIF('Applicability Matrix'!AT:AT,"="&amp;B35)</f>
        <v>2</v>
      </c>
      <c r="D35">
        <f>SUMIF('Applicability Matrix'!AT:AT,"="&amp;B35,'Applicability Matrix'!AO:AO)</f>
        <v>3</v>
      </c>
      <c r="E35">
        <f t="shared" si="0"/>
        <v>1.5</v>
      </c>
    </row>
    <row r="36" spans="2:5" x14ac:dyDescent="0.25">
      <c r="B36" t="s">
        <v>283</v>
      </c>
      <c r="C36">
        <f>COUNTIF('Applicability Matrix'!AT:AT,"="&amp;B36)</f>
        <v>9</v>
      </c>
      <c r="D36">
        <f>SUMIF('Applicability Matrix'!AT:AT,"="&amp;B36,'Applicability Matrix'!AO:AO)</f>
        <v>10</v>
      </c>
      <c r="E36">
        <f t="shared" si="0"/>
        <v>1.1111111111111112</v>
      </c>
    </row>
    <row r="37" spans="2:5" x14ac:dyDescent="0.25">
      <c r="B37" t="s">
        <v>296</v>
      </c>
      <c r="C37">
        <f>COUNTIF('Applicability Matrix'!AT:AT,"="&amp;B37)</f>
        <v>6</v>
      </c>
      <c r="D37">
        <f>SUMIF('Applicability Matrix'!AT:AT,"="&amp;B37,'Applicability Matrix'!AO:AO)</f>
        <v>10</v>
      </c>
      <c r="E37">
        <f t="shared" si="0"/>
        <v>1.6666666666666667</v>
      </c>
    </row>
    <row r="38" spans="2:5" x14ac:dyDescent="0.25">
      <c r="B38" t="s">
        <v>309</v>
      </c>
      <c r="C38">
        <f>COUNTIF('Applicability Matrix'!AT:AT,"="&amp;B38)</f>
        <v>2</v>
      </c>
      <c r="D38">
        <f>SUMIF('Applicability Matrix'!AT:AT,"="&amp;B38,'Applicability Matrix'!AO:AO)</f>
        <v>2</v>
      </c>
      <c r="E38">
        <f t="shared" si="0"/>
        <v>1</v>
      </c>
    </row>
    <row r="39" spans="2:5" x14ac:dyDescent="0.25">
      <c r="B39" t="s">
        <v>313</v>
      </c>
      <c r="C39">
        <f>COUNTIF('Applicability Matrix'!AT:AT,"="&amp;B39)</f>
        <v>1</v>
      </c>
      <c r="D39">
        <f>SUMIF('Applicability Matrix'!AT:AT,"="&amp;B39,'Applicability Matrix'!AO:AO)</f>
        <v>1</v>
      </c>
      <c r="E39">
        <f t="shared" si="0"/>
        <v>1</v>
      </c>
    </row>
    <row r="40" spans="2:5" x14ac:dyDescent="0.25">
      <c r="B40" t="s">
        <v>317</v>
      </c>
      <c r="C40">
        <f>COUNTIF('Applicability Matrix'!AT:AT,"="&amp;B40)</f>
        <v>0</v>
      </c>
      <c r="D40">
        <f>SUMIF('Applicability Matrix'!AT:AT,"="&amp;B40,'Applicability Matrix'!AO:AO)</f>
        <v>0</v>
      </c>
      <c r="E40">
        <f t="shared" si="0"/>
        <v>0</v>
      </c>
    </row>
  </sheetData>
  <sheetProtection algorithmName="SHA-512" hashValue="fOLkE2HLBq8Ui6L9oDZLoA/Ha0r/j8xZgfXAdL1odjkJcALgQtu4OhR0InXY4ScXC0vJww2nKuXy8Eb4qIesAw==" saltValue="aY50oxZ+dLxUp+b4l6jKrg==" spinCount="100000" sheet="1" objects="1" scenarios="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352B-D695-410B-8697-668BB783889A}">
  <sheetPr>
    <tabColor rgb="FF7CA295"/>
    <pageSetUpPr fitToPage="1"/>
  </sheetPr>
  <dimension ref="A1:N41"/>
  <sheetViews>
    <sheetView showGridLines="0" showRowColHeaders="0" zoomScale="80" zoomScaleNormal="80" workbookViewId="0">
      <pane xSplit="4" ySplit="3" topLeftCell="E13" activePane="bottomRight" state="frozen"/>
      <selection activeCell="G19" sqref="G19"/>
      <selection pane="topRight" activeCell="G19" sqref="G19"/>
      <selection pane="bottomLeft" activeCell="G19" sqref="G19"/>
      <selection pane="bottomRight" activeCell="D22" sqref="D22"/>
    </sheetView>
  </sheetViews>
  <sheetFormatPr defaultColWidth="8.85546875" defaultRowHeight="15" x14ac:dyDescent="0.25"/>
  <cols>
    <col min="1" max="1" width="5.7109375" style="26" bestFit="1" customWidth="1"/>
    <col min="2" max="2" width="18.28515625" style="73" bestFit="1" customWidth="1"/>
    <col min="3" max="3" width="42.5703125" style="26" bestFit="1" customWidth="1"/>
    <col min="4" max="4" width="45.7109375" style="26" customWidth="1"/>
    <col min="5" max="5" width="14.28515625" style="77" customWidth="1"/>
    <col min="6" max="6" width="22.85546875" style="74" customWidth="1"/>
    <col min="7" max="7" width="43.85546875" style="75" customWidth="1"/>
    <col min="8" max="8" width="38.85546875" style="75" customWidth="1"/>
    <col min="9" max="9" width="37.7109375" style="75" customWidth="1"/>
    <col min="10" max="10" width="31.28515625" style="76" customWidth="1"/>
    <col min="11" max="11" width="23.85546875" customWidth="1"/>
    <col min="12" max="14" width="15.7109375" customWidth="1"/>
    <col min="15" max="16384" width="8.85546875" style="26"/>
  </cols>
  <sheetData>
    <row r="1" spans="1:14" ht="22.5" customHeight="1" thickBot="1" x14ac:dyDescent="0.3">
      <c r="A1" s="73" t="s">
        <v>873</v>
      </c>
      <c r="B1" s="129" t="s">
        <v>876</v>
      </c>
      <c r="C1" s="130" t="s">
        <v>877</v>
      </c>
      <c r="D1" s="159" t="s">
        <v>878</v>
      </c>
    </row>
    <row r="2" spans="1:14" ht="68.25" customHeight="1" thickBot="1" x14ac:dyDescent="0.25">
      <c r="B2" s="233" t="s">
        <v>0</v>
      </c>
      <c r="C2" s="234"/>
      <c r="D2" s="235"/>
      <c r="G2" s="205" t="s">
        <v>862</v>
      </c>
      <c r="H2" s="205"/>
      <c r="I2" s="206"/>
      <c r="J2" s="236" t="s">
        <v>809</v>
      </c>
      <c r="K2" s="83" t="s">
        <v>793</v>
      </c>
      <c r="L2" s="231" t="s">
        <v>810</v>
      </c>
      <c r="M2" s="232"/>
      <c r="N2" s="232"/>
    </row>
    <row r="3" spans="1:14" ht="54" customHeight="1" thickBot="1" x14ac:dyDescent="0.25">
      <c r="B3" s="78" t="s">
        <v>3</v>
      </c>
      <c r="C3" s="79" t="s">
        <v>5</v>
      </c>
      <c r="D3" s="79" t="s">
        <v>723</v>
      </c>
      <c r="E3" s="98" t="s">
        <v>724</v>
      </c>
      <c r="F3" s="81" t="s">
        <v>725</v>
      </c>
      <c r="G3" s="82" t="s">
        <v>347</v>
      </c>
      <c r="H3" s="82" t="s">
        <v>348</v>
      </c>
      <c r="I3" s="82" t="s">
        <v>349</v>
      </c>
      <c r="J3" s="237"/>
      <c r="K3" s="83" t="s">
        <v>787</v>
      </c>
      <c r="L3" s="80" t="s">
        <v>817</v>
      </c>
      <c r="M3" s="80" t="s">
        <v>682</v>
      </c>
      <c r="N3" s="80" t="s">
        <v>683</v>
      </c>
    </row>
    <row r="4" spans="1:14" ht="25.5" thickTop="1" thickBot="1" x14ac:dyDescent="0.25">
      <c r="B4" s="196" t="s">
        <v>726</v>
      </c>
      <c r="C4" s="131" t="s">
        <v>15</v>
      </c>
      <c r="D4" s="84" t="s">
        <v>727</v>
      </c>
      <c r="E4" s="123"/>
      <c r="F4" s="120"/>
      <c r="G4" s="85"/>
      <c r="H4" s="85"/>
      <c r="I4" s="85"/>
      <c r="J4" s="85"/>
      <c r="K4" s="85"/>
      <c r="L4" s="86"/>
      <c r="M4" s="86"/>
      <c r="N4" s="86"/>
    </row>
    <row r="5" spans="1:14" ht="25.5" customHeight="1" thickTop="1" thickBot="1" x14ac:dyDescent="0.25">
      <c r="B5" s="197"/>
      <c r="C5" s="84" t="s">
        <v>29</v>
      </c>
      <c r="D5" s="84" t="s">
        <v>728</v>
      </c>
      <c r="E5" s="124" t="s">
        <v>729</v>
      </c>
      <c r="F5" s="120"/>
      <c r="G5" s="85"/>
      <c r="H5" s="85"/>
      <c r="I5" s="85"/>
      <c r="J5" s="85"/>
      <c r="K5" s="85"/>
      <c r="L5" s="86"/>
      <c r="M5" s="86"/>
      <c r="N5" s="86"/>
    </row>
    <row r="6" spans="1:14" ht="60" customHeight="1" thickTop="1" thickBot="1" x14ac:dyDescent="0.25">
      <c r="B6" s="198"/>
      <c r="C6" s="84" t="s">
        <v>33</v>
      </c>
      <c r="D6" s="84" t="s">
        <v>730</v>
      </c>
      <c r="E6" s="124" t="s">
        <v>729</v>
      </c>
      <c r="F6" s="120"/>
      <c r="G6" s="88" t="s">
        <v>788</v>
      </c>
      <c r="H6" s="88" t="s">
        <v>794</v>
      </c>
      <c r="I6" s="88"/>
      <c r="J6" s="128" t="s">
        <v>795</v>
      </c>
      <c r="K6" s="95" t="s">
        <v>875</v>
      </c>
      <c r="L6" s="104"/>
      <c r="M6" s="104"/>
      <c r="N6" s="99"/>
    </row>
    <row r="7" spans="1:14" ht="28.15" customHeight="1" thickTop="1" thickBot="1" x14ac:dyDescent="0.25">
      <c r="B7" s="189" t="s">
        <v>731</v>
      </c>
      <c r="C7" s="89" t="s">
        <v>59</v>
      </c>
      <c r="D7" s="89" t="s">
        <v>732</v>
      </c>
      <c r="E7" s="124" t="s">
        <v>729</v>
      </c>
      <c r="F7" s="120"/>
      <c r="G7" s="85"/>
      <c r="H7" s="85"/>
      <c r="I7" s="85"/>
      <c r="J7" s="85"/>
      <c r="K7" s="85"/>
      <c r="L7" s="86"/>
      <c r="M7" s="86"/>
      <c r="N7" s="86"/>
    </row>
    <row r="8" spans="1:14" ht="121.5" thickTop="1" thickBot="1" x14ac:dyDescent="0.25">
      <c r="B8" s="190"/>
      <c r="C8" s="84" t="s">
        <v>64</v>
      </c>
      <c r="D8" s="84" t="s">
        <v>733</v>
      </c>
      <c r="E8" s="124" t="s">
        <v>729</v>
      </c>
      <c r="F8" s="120"/>
      <c r="G8" s="88" t="s">
        <v>734</v>
      </c>
      <c r="H8" s="88" t="s">
        <v>848</v>
      </c>
      <c r="I8" s="88"/>
      <c r="J8" s="192" t="s">
        <v>795</v>
      </c>
      <c r="K8" s="95" t="s">
        <v>819</v>
      </c>
      <c r="L8" s="104"/>
      <c r="M8" s="104"/>
      <c r="N8" s="99"/>
    </row>
    <row r="9" spans="1:14" ht="123" customHeight="1" thickTop="1" thickBot="1" x14ac:dyDescent="0.25">
      <c r="B9" s="190"/>
      <c r="C9" s="89" t="s">
        <v>67</v>
      </c>
      <c r="D9" s="89" t="s">
        <v>735</v>
      </c>
      <c r="E9" s="124" t="s">
        <v>729</v>
      </c>
      <c r="F9" s="120"/>
      <c r="G9" s="88" t="s">
        <v>736</v>
      </c>
      <c r="H9" s="88" t="s">
        <v>796</v>
      </c>
      <c r="I9" s="88" t="s">
        <v>737</v>
      </c>
      <c r="J9" s="193"/>
      <c r="K9" s="95" t="s">
        <v>820</v>
      </c>
      <c r="L9" s="104"/>
      <c r="M9" s="104"/>
      <c r="N9" s="104"/>
    </row>
    <row r="10" spans="1:14" ht="60" customHeight="1" thickTop="1" thickBot="1" x14ac:dyDescent="0.25">
      <c r="B10" s="190"/>
      <c r="C10" s="84" t="s">
        <v>70</v>
      </c>
      <c r="D10" s="84" t="s">
        <v>738</v>
      </c>
      <c r="E10" s="124" t="s">
        <v>729</v>
      </c>
      <c r="F10" s="120"/>
      <c r="G10" s="88" t="s">
        <v>789</v>
      </c>
      <c r="H10" s="88" t="s">
        <v>797</v>
      </c>
      <c r="I10" s="88"/>
      <c r="J10" s="193"/>
      <c r="K10" s="95" t="s">
        <v>818</v>
      </c>
      <c r="L10" s="104"/>
      <c r="M10" s="104"/>
      <c r="N10" s="99"/>
    </row>
    <row r="11" spans="1:14" ht="117" customHeight="1" thickTop="1" thickBot="1" x14ac:dyDescent="0.25">
      <c r="B11" s="190"/>
      <c r="C11" s="84" t="s">
        <v>79</v>
      </c>
      <c r="D11" s="84" t="s">
        <v>739</v>
      </c>
      <c r="E11" s="124" t="s">
        <v>729</v>
      </c>
      <c r="F11" s="120"/>
      <c r="G11" s="88" t="s">
        <v>788</v>
      </c>
      <c r="H11" s="88" t="s">
        <v>849</v>
      </c>
      <c r="I11" s="88" t="s">
        <v>863</v>
      </c>
      <c r="J11" s="200"/>
      <c r="K11" s="95" t="s">
        <v>818</v>
      </c>
      <c r="L11" s="99"/>
      <c r="M11" s="104"/>
      <c r="N11" s="104"/>
    </row>
    <row r="12" spans="1:14" ht="103.5" customHeight="1" thickTop="1" thickBot="1" x14ac:dyDescent="0.25">
      <c r="B12" s="190"/>
      <c r="C12" s="84" t="s">
        <v>90</v>
      </c>
      <c r="D12" s="84" t="s">
        <v>740</v>
      </c>
      <c r="E12" s="124" t="s">
        <v>729</v>
      </c>
      <c r="F12" s="90" t="s">
        <v>92</v>
      </c>
      <c r="G12" s="88" t="s">
        <v>790</v>
      </c>
      <c r="H12" s="88" t="s">
        <v>850</v>
      </c>
      <c r="I12" s="88" t="s">
        <v>851</v>
      </c>
      <c r="J12" s="93" t="s">
        <v>741</v>
      </c>
      <c r="K12" s="95"/>
      <c r="L12" s="104"/>
      <c r="M12" s="104"/>
      <c r="N12" s="104"/>
    </row>
    <row r="13" spans="1:14" ht="141.75" customHeight="1" thickTop="1" thickBot="1" x14ac:dyDescent="0.25">
      <c r="B13" s="191"/>
      <c r="C13" s="84" t="s">
        <v>100</v>
      </c>
      <c r="D13" s="84" t="s">
        <v>742</v>
      </c>
      <c r="E13" s="124" t="s">
        <v>729</v>
      </c>
      <c r="F13" s="90" t="s">
        <v>102</v>
      </c>
      <c r="G13" s="88" t="s">
        <v>798</v>
      </c>
      <c r="H13" s="88" t="s">
        <v>799</v>
      </c>
      <c r="I13" s="88" t="s">
        <v>800</v>
      </c>
      <c r="J13" s="93" t="s">
        <v>801</v>
      </c>
      <c r="K13" s="95"/>
      <c r="L13" s="99"/>
      <c r="M13" s="104"/>
      <c r="N13" s="104"/>
    </row>
    <row r="14" spans="1:14" ht="25.5" customHeight="1" thickTop="1" thickBot="1" x14ac:dyDescent="0.25">
      <c r="B14" s="196" t="s">
        <v>743</v>
      </c>
      <c r="C14" s="84" t="s">
        <v>120</v>
      </c>
      <c r="D14" s="84" t="s">
        <v>744</v>
      </c>
      <c r="E14" s="124" t="s">
        <v>745</v>
      </c>
      <c r="F14" s="120"/>
      <c r="G14" s="85"/>
      <c r="H14" s="85"/>
      <c r="I14" s="85"/>
      <c r="J14" s="85"/>
      <c r="K14" s="85"/>
      <c r="L14" s="86"/>
      <c r="M14" s="86"/>
      <c r="N14" s="86"/>
    </row>
    <row r="15" spans="1:14" ht="60.6" customHeight="1" thickTop="1" thickBot="1" x14ac:dyDescent="0.25">
      <c r="B15" s="197"/>
      <c r="C15" s="84" t="s">
        <v>122</v>
      </c>
      <c r="D15" s="84" t="s">
        <v>746</v>
      </c>
      <c r="E15" s="124" t="s">
        <v>745</v>
      </c>
      <c r="F15" s="91" t="s">
        <v>802</v>
      </c>
      <c r="G15" s="88" t="s">
        <v>852</v>
      </c>
      <c r="H15" s="88" t="s">
        <v>853</v>
      </c>
      <c r="I15" s="88" t="s">
        <v>747</v>
      </c>
      <c r="J15" s="127" t="s">
        <v>803</v>
      </c>
      <c r="K15" s="95"/>
      <c r="L15" s="99"/>
      <c r="M15" s="99"/>
      <c r="N15" s="99"/>
    </row>
    <row r="16" spans="1:14" ht="60" customHeight="1" thickTop="1" thickBot="1" x14ac:dyDescent="0.25">
      <c r="B16" s="197"/>
      <c r="C16" s="84" t="s">
        <v>129</v>
      </c>
      <c r="D16" s="84" t="s">
        <v>748</v>
      </c>
      <c r="E16" s="124" t="s">
        <v>745</v>
      </c>
      <c r="F16" s="120"/>
      <c r="G16" s="88" t="s">
        <v>791</v>
      </c>
      <c r="H16" s="88" t="s">
        <v>854</v>
      </c>
      <c r="I16" s="88" t="s">
        <v>804</v>
      </c>
      <c r="J16" s="199" t="s">
        <v>795</v>
      </c>
      <c r="K16" s="95" t="s">
        <v>819</v>
      </c>
      <c r="L16" s="99"/>
      <c r="M16" s="104"/>
      <c r="N16" s="104"/>
    </row>
    <row r="17" spans="2:14" ht="60" customHeight="1" thickTop="1" thickBot="1" x14ac:dyDescent="0.25">
      <c r="B17" s="197"/>
      <c r="C17" s="84" t="s">
        <v>135</v>
      </c>
      <c r="D17" s="84" t="s">
        <v>749</v>
      </c>
      <c r="E17" s="124" t="s">
        <v>745</v>
      </c>
      <c r="F17" s="120"/>
      <c r="G17" s="88" t="s">
        <v>791</v>
      </c>
      <c r="H17" s="88" t="s">
        <v>855</v>
      </c>
      <c r="I17" s="88" t="s">
        <v>750</v>
      </c>
      <c r="J17" s="193"/>
      <c r="K17" s="95" t="s">
        <v>819</v>
      </c>
      <c r="L17" s="99"/>
      <c r="M17" s="104"/>
      <c r="N17" s="104"/>
    </row>
    <row r="18" spans="2:14" ht="60" customHeight="1" thickTop="1" thickBot="1" x14ac:dyDescent="0.25">
      <c r="B18" s="197"/>
      <c r="C18" s="84" t="s">
        <v>140</v>
      </c>
      <c r="D18" s="84" t="s">
        <v>751</v>
      </c>
      <c r="E18" s="124" t="s">
        <v>745</v>
      </c>
      <c r="F18" s="120"/>
      <c r="G18" s="88" t="s">
        <v>791</v>
      </c>
      <c r="H18" s="88" t="s">
        <v>856</v>
      </c>
      <c r="I18" s="88" t="s">
        <v>747</v>
      </c>
      <c r="J18" s="200"/>
      <c r="K18" s="95"/>
      <c r="L18" s="99"/>
      <c r="M18" s="104"/>
      <c r="N18" s="104"/>
    </row>
    <row r="19" spans="2:14" ht="25.5" thickTop="1" thickBot="1" x14ac:dyDescent="0.25">
      <c r="B19" s="197"/>
      <c r="C19" s="84" t="s">
        <v>143</v>
      </c>
      <c r="D19" s="84" t="s">
        <v>752</v>
      </c>
      <c r="E19" s="124" t="s">
        <v>745</v>
      </c>
      <c r="F19" s="120"/>
      <c r="G19" s="85"/>
      <c r="H19" s="85"/>
      <c r="I19" s="85"/>
      <c r="J19" s="85"/>
      <c r="K19" s="85"/>
      <c r="L19" s="86"/>
      <c r="M19" s="86"/>
      <c r="N19" s="86"/>
    </row>
    <row r="20" spans="2:14" ht="99.75" customHeight="1" thickTop="1" thickBot="1" x14ac:dyDescent="0.25">
      <c r="B20" s="197"/>
      <c r="C20" s="84" t="s">
        <v>146</v>
      </c>
      <c r="D20" s="84" t="s">
        <v>753</v>
      </c>
      <c r="E20" s="124" t="s">
        <v>745</v>
      </c>
      <c r="F20" s="120"/>
      <c r="G20" s="88" t="s">
        <v>792</v>
      </c>
      <c r="H20" s="88" t="s">
        <v>805</v>
      </c>
      <c r="I20" s="88" t="s">
        <v>857</v>
      </c>
      <c r="J20" s="201" t="s">
        <v>795</v>
      </c>
      <c r="K20" s="95" t="s">
        <v>818</v>
      </c>
      <c r="L20" s="99"/>
      <c r="M20" s="104"/>
      <c r="N20" s="104"/>
    </row>
    <row r="21" spans="2:14" ht="60" customHeight="1" thickTop="1" thickBot="1" x14ac:dyDescent="0.25">
      <c r="B21" s="198"/>
      <c r="C21" s="84" t="s">
        <v>153</v>
      </c>
      <c r="D21" s="84" t="s">
        <v>754</v>
      </c>
      <c r="E21" s="124" t="s">
        <v>745</v>
      </c>
      <c r="F21" s="120"/>
      <c r="G21" s="88" t="s">
        <v>788</v>
      </c>
      <c r="H21" s="88" t="s">
        <v>858</v>
      </c>
      <c r="I21" s="88" t="s">
        <v>747</v>
      </c>
      <c r="J21" s="202"/>
      <c r="K21" s="95"/>
      <c r="L21" s="99"/>
      <c r="M21" s="104"/>
      <c r="N21" s="104"/>
    </row>
    <row r="22" spans="2:14" ht="97.5" customHeight="1" thickTop="1" thickBot="1" x14ac:dyDescent="0.25">
      <c r="B22" s="115" t="s">
        <v>755</v>
      </c>
      <c r="C22" s="92" t="s">
        <v>168</v>
      </c>
      <c r="D22" s="92" t="s">
        <v>756</v>
      </c>
      <c r="E22" s="124" t="s">
        <v>757</v>
      </c>
      <c r="F22" s="120"/>
      <c r="G22" s="88" t="s">
        <v>902</v>
      </c>
      <c r="H22" s="160" t="s">
        <v>903</v>
      </c>
      <c r="I22" s="160" t="s">
        <v>859</v>
      </c>
      <c r="J22" s="203"/>
      <c r="K22" s="95"/>
      <c r="L22" s="104"/>
      <c r="M22" s="104"/>
      <c r="N22" s="104"/>
    </row>
    <row r="23" spans="2:14" ht="49.5" thickTop="1" thickBot="1" x14ac:dyDescent="0.25">
      <c r="B23" s="189" t="s">
        <v>758</v>
      </c>
      <c r="C23" s="89" t="s">
        <v>178</v>
      </c>
      <c r="D23" s="89" t="s">
        <v>759</v>
      </c>
      <c r="E23" s="124" t="s">
        <v>757</v>
      </c>
      <c r="F23" s="120"/>
      <c r="G23" s="85"/>
      <c r="H23" s="85"/>
      <c r="I23" s="85"/>
      <c r="J23" s="85"/>
      <c r="K23" s="85"/>
      <c r="L23" s="86"/>
      <c r="M23" s="86"/>
      <c r="N23" s="86"/>
    </row>
    <row r="24" spans="2:14" ht="30.75" customHeight="1" thickTop="1" thickBot="1" x14ac:dyDescent="0.25">
      <c r="B24" s="190"/>
      <c r="C24" s="84" t="s">
        <v>185</v>
      </c>
      <c r="D24" s="84" t="s">
        <v>760</v>
      </c>
      <c r="E24" s="124" t="s">
        <v>757</v>
      </c>
      <c r="F24" s="120"/>
      <c r="G24" s="85"/>
      <c r="H24" s="85"/>
      <c r="I24" s="85"/>
      <c r="J24" s="85"/>
      <c r="K24" s="85"/>
      <c r="L24" s="86"/>
      <c r="M24" s="86"/>
      <c r="N24" s="86"/>
    </row>
    <row r="25" spans="2:14" ht="47.25" customHeight="1" thickTop="1" thickBot="1" x14ac:dyDescent="0.25">
      <c r="B25" s="190"/>
      <c r="C25" s="84" t="s">
        <v>193</v>
      </c>
      <c r="D25" s="84" t="s">
        <v>761</v>
      </c>
      <c r="E25" s="124" t="s">
        <v>757</v>
      </c>
      <c r="F25" s="120"/>
      <c r="G25" s="85"/>
      <c r="H25" s="85"/>
      <c r="I25" s="85"/>
      <c r="J25" s="122" t="s">
        <v>806</v>
      </c>
      <c r="K25" s="100"/>
      <c r="L25" s="117"/>
      <c r="M25" s="117"/>
      <c r="N25" s="117"/>
    </row>
    <row r="26" spans="2:14" ht="43.5" customHeight="1" thickTop="1" thickBot="1" x14ac:dyDescent="0.25">
      <c r="B26" s="190"/>
      <c r="C26" s="84" t="s">
        <v>204</v>
      </c>
      <c r="D26" s="84" t="s">
        <v>762</v>
      </c>
      <c r="E26" s="124" t="s">
        <v>757</v>
      </c>
      <c r="F26" s="120"/>
      <c r="G26" s="85"/>
      <c r="H26" s="85"/>
      <c r="I26" s="85"/>
      <c r="J26" s="122" t="s">
        <v>806</v>
      </c>
      <c r="K26" s="100"/>
      <c r="L26" s="100"/>
      <c r="M26" s="100"/>
      <c r="N26" s="100"/>
    </row>
    <row r="27" spans="2:14" ht="46.5" customHeight="1" thickTop="1" thickBot="1" x14ac:dyDescent="0.25">
      <c r="B27" s="190"/>
      <c r="C27" s="84" t="s">
        <v>213</v>
      </c>
      <c r="D27" s="84" t="s">
        <v>763</v>
      </c>
      <c r="E27" s="124" t="s">
        <v>757</v>
      </c>
      <c r="F27" s="91" t="s">
        <v>764</v>
      </c>
      <c r="G27" s="85"/>
      <c r="H27" s="85"/>
      <c r="I27" s="85"/>
      <c r="J27" s="122" t="s">
        <v>806</v>
      </c>
      <c r="K27" s="100"/>
      <c r="L27" s="100"/>
      <c r="M27" s="100"/>
      <c r="N27" s="100"/>
    </row>
    <row r="28" spans="2:14" ht="42.75" customHeight="1" thickTop="1" thickBot="1" x14ac:dyDescent="0.25">
      <c r="B28" s="190"/>
      <c r="C28" s="84" t="s">
        <v>229</v>
      </c>
      <c r="D28" s="84" t="s">
        <v>765</v>
      </c>
      <c r="E28" s="124" t="s">
        <v>757</v>
      </c>
      <c r="F28" s="91" t="s">
        <v>766</v>
      </c>
      <c r="G28" s="85"/>
      <c r="H28" s="85"/>
      <c r="I28" s="85"/>
      <c r="J28" s="122" t="s">
        <v>806</v>
      </c>
      <c r="K28" s="100"/>
      <c r="L28" s="118"/>
      <c r="M28" s="118"/>
      <c r="N28" s="118"/>
    </row>
    <row r="29" spans="2:14" ht="49.15" customHeight="1" thickTop="1" thickBot="1" x14ac:dyDescent="0.25">
      <c r="B29" s="190"/>
      <c r="C29" s="84" t="s">
        <v>238</v>
      </c>
      <c r="D29" s="84" t="s">
        <v>767</v>
      </c>
      <c r="E29" s="124" t="s">
        <v>757</v>
      </c>
      <c r="F29" s="91" t="s">
        <v>768</v>
      </c>
      <c r="G29" s="85"/>
      <c r="H29" s="85"/>
      <c r="I29" s="85"/>
      <c r="J29" s="122" t="s">
        <v>806</v>
      </c>
      <c r="K29" s="100"/>
      <c r="L29" s="104"/>
      <c r="M29" s="118"/>
      <c r="N29" s="118"/>
    </row>
    <row r="30" spans="2:14" ht="52.15" customHeight="1" thickTop="1" thickBot="1" x14ac:dyDescent="0.25">
      <c r="B30" s="190"/>
      <c r="C30" s="84" t="s">
        <v>244</v>
      </c>
      <c r="D30" s="84" t="s">
        <v>769</v>
      </c>
      <c r="E30" s="124" t="s">
        <v>757</v>
      </c>
      <c r="F30" s="126" t="s">
        <v>770</v>
      </c>
      <c r="G30" s="85"/>
      <c r="H30" s="85"/>
      <c r="I30" s="85"/>
      <c r="J30" s="122" t="s">
        <v>806</v>
      </c>
      <c r="K30" s="100"/>
      <c r="L30" s="100"/>
      <c r="M30" s="100"/>
      <c r="N30" s="100"/>
    </row>
    <row r="31" spans="2:14" ht="45" customHeight="1" thickTop="1" thickBot="1" x14ac:dyDescent="0.25">
      <c r="B31" s="190"/>
      <c r="C31" s="84" t="s">
        <v>255</v>
      </c>
      <c r="D31" s="84" t="s">
        <v>771</v>
      </c>
      <c r="E31" s="124" t="s">
        <v>757</v>
      </c>
      <c r="F31" s="91" t="s">
        <v>772</v>
      </c>
      <c r="G31" s="85"/>
      <c r="H31" s="85"/>
      <c r="I31" s="85"/>
      <c r="J31" s="122" t="s">
        <v>806</v>
      </c>
      <c r="K31" s="100"/>
      <c r="L31" s="100"/>
      <c r="M31" s="100"/>
      <c r="N31" s="100"/>
    </row>
    <row r="32" spans="2:14" ht="48" customHeight="1" thickTop="1" thickBot="1" x14ac:dyDescent="0.25">
      <c r="B32" s="190"/>
      <c r="C32" s="84" t="s">
        <v>258</v>
      </c>
      <c r="D32" s="84" t="s">
        <v>773</v>
      </c>
      <c r="E32" s="124" t="s">
        <v>757</v>
      </c>
      <c r="F32" s="91" t="s">
        <v>774</v>
      </c>
      <c r="G32" s="85"/>
      <c r="H32" s="85"/>
      <c r="I32" s="85"/>
      <c r="J32" s="122" t="s">
        <v>806</v>
      </c>
      <c r="K32" s="100"/>
      <c r="L32" s="100"/>
      <c r="M32" s="100"/>
      <c r="N32" s="100"/>
    </row>
    <row r="33" spans="2:14" ht="48" customHeight="1" thickTop="1" thickBot="1" x14ac:dyDescent="0.25">
      <c r="B33" s="190"/>
      <c r="C33" s="84" t="s">
        <v>262</v>
      </c>
      <c r="D33" s="84" t="s">
        <v>775</v>
      </c>
      <c r="E33" s="124" t="s">
        <v>757</v>
      </c>
      <c r="F33" s="91" t="s">
        <v>776</v>
      </c>
      <c r="G33" s="85"/>
      <c r="H33" s="85"/>
      <c r="I33" s="85"/>
      <c r="J33" s="122" t="s">
        <v>806</v>
      </c>
      <c r="K33" s="100"/>
      <c r="L33" s="100"/>
      <c r="M33" s="100"/>
      <c r="N33" s="100"/>
    </row>
    <row r="34" spans="2:14" ht="37.5" thickTop="1" thickBot="1" x14ac:dyDescent="0.25">
      <c r="B34" s="191"/>
      <c r="C34" s="84" t="s">
        <v>270</v>
      </c>
      <c r="D34" s="96" t="s">
        <v>777</v>
      </c>
      <c r="E34" s="124" t="s">
        <v>757</v>
      </c>
      <c r="F34" s="91" t="s">
        <v>339</v>
      </c>
      <c r="G34" s="85"/>
      <c r="H34" s="85"/>
      <c r="I34" s="85"/>
      <c r="J34" s="122" t="s">
        <v>806</v>
      </c>
      <c r="K34" s="100"/>
      <c r="L34" s="119"/>
      <c r="M34" s="119"/>
      <c r="N34" s="119"/>
    </row>
    <row r="35" spans="2:14" ht="37.9" customHeight="1" thickTop="1" thickBot="1" x14ac:dyDescent="0.25">
      <c r="B35" s="189" t="s">
        <v>778</v>
      </c>
      <c r="C35" s="89" t="s">
        <v>274</v>
      </c>
      <c r="D35" s="97" t="s">
        <v>779</v>
      </c>
      <c r="E35" s="87"/>
      <c r="F35" s="120"/>
      <c r="G35" s="85"/>
      <c r="H35" s="85"/>
      <c r="I35" s="85"/>
      <c r="J35" s="85"/>
      <c r="K35" s="85"/>
      <c r="L35" s="86"/>
      <c r="M35" s="86"/>
      <c r="N35" s="86"/>
    </row>
    <row r="36" spans="2:14" ht="60" customHeight="1" thickTop="1" thickBot="1" x14ac:dyDescent="0.25">
      <c r="B36" s="190"/>
      <c r="C36" s="84" t="s">
        <v>279</v>
      </c>
      <c r="D36" s="96" t="s">
        <v>780</v>
      </c>
      <c r="E36" s="87"/>
      <c r="F36" s="120"/>
      <c r="G36" s="85"/>
      <c r="H36" s="121" t="s">
        <v>807</v>
      </c>
      <c r="I36" s="121" t="s">
        <v>859</v>
      </c>
      <c r="J36" s="192" t="s">
        <v>795</v>
      </c>
      <c r="K36" s="95"/>
      <c r="L36" s="104"/>
      <c r="M36" s="99"/>
      <c r="N36" s="99"/>
    </row>
    <row r="37" spans="2:14" ht="60" customHeight="1" thickTop="1" thickBot="1" x14ac:dyDescent="0.25">
      <c r="B37" s="190"/>
      <c r="C37" s="84" t="s">
        <v>283</v>
      </c>
      <c r="D37" s="96" t="s">
        <v>781</v>
      </c>
      <c r="E37" s="87"/>
      <c r="F37" s="120"/>
      <c r="G37" s="85"/>
      <c r="H37" s="121" t="s">
        <v>807</v>
      </c>
      <c r="I37" s="121" t="s">
        <v>859</v>
      </c>
      <c r="J37" s="193"/>
      <c r="K37" s="95"/>
      <c r="L37" s="104"/>
      <c r="M37" s="99"/>
      <c r="N37" s="99"/>
    </row>
    <row r="38" spans="2:14" ht="60" customHeight="1" thickTop="1" thickBot="1" x14ac:dyDescent="0.25">
      <c r="B38" s="190"/>
      <c r="C38" s="84" t="s">
        <v>296</v>
      </c>
      <c r="D38" s="96" t="s">
        <v>782</v>
      </c>
      <c r="E38" s="90" t="s">
        <v>783</v>
      </c>
      <c r="F38" s="120"/>
      <c r="G38" s="85"/>
      <c r="H38" s="121" t="s">
        <v>807</v>
      </c>
      <c r="I38" s="121" t="s">
        <v>859</v>
      </c>
      <c r="J38" s="193"/>
      <c r="K38" s="95"/>
      <c r="L38" s="104"/>
      <c r="M38" s="99"/>
      <c r="N38" s="99"/>
    </row>
    <row r="39" spans="2:14" ht="75" customHeight="1" thickTop="1" thickBot="1" x14ac:dyDescent="0.25">
      <c r="B39" s="190"/>
      <c r="C39" s="84" t="s">
        <v>309</v>
      </c>
      <c r="D39" s="96" t="s">
        <v>808</v>
      </c>
      <c r="E39" s="87"/>
      <c r="F39" s="120"/>
      <c r="G39" s="85"/>
      <c r="H39" s="85"/>
      <c r="I39" s="85"/>
      <c r="J39" s="93" t="s">
        <v>860</v>
      </c>
      <c r="K39" s="95"/>
      <c r="L39" s="104"/>
      <c r="M39" s="99"/>
      <c r="N39" s="99"/>
    </row>
    <row r="40" spans="2:14" ht="90" customHeight="1" thickTop="1" thickBot="1" x14ac:dyDescent="0.25">
      <c r="B40" s="191"/>
      <c r="C40" s="84" t="s">
        <v>313</v>
      </c>
      <c r="D40" s="96" t="s">
        <v>784</v>
      </c>
      <c r="E40" s="87"/>
      <c r="F40" s="120"/>
      <c r="G40" s="85"/>
      <c r="H40" s="85"/>
      <c r="I40" s="85"/>
      <c r="J40" s="93" t="s">
        <v>861</v>
      </c>
      <c r="K40" s="94"/>
      <c r="L40" s="104"/>
      <c r="M40" s="99"/>
      <c r="N40" s="99"/>
    </row>
    <row r="41" spans="2:14" ht="25.5" thickTop="1" thickBot="1" x14ac:dyDescent="0.25">
      <c r="B41" s="116" t="s">
        <v>785</v>
      </c>
      <c r="C41" s="89" t="s">
        <v>317</v>
      </c>
      <c r="D41" s="89" t="s">
        <v>786</v>
      </c>
      <c r="E41" s="87"/>
      <c r="F41" s="120"/>
      <c r="G41" s="85"/>
      <c r="H41" s="85"/>
      <c r="I41" s="85"/>
      <c r="J41" s="85"/>
      <c r="K41" s="85"/>
      <c r="L41" s="86"/>
      <c r="M41" s="86"/>
      <c r="N41" s="86"/>
    </row>
  </sheetData>
  <sheetProtection algorithmName="SHA-512" hashValue="WcLbPAXqfJ1kbABbERGOHQivfQZW/NM9+rJ/PocV/C1sqMhbHJSJ0UQ7o1iSu00/AF9jh7Cx6PH/6dxTlqqlEw==" saltValue="XP8u6IAeXYmezVpbnBc3Ug==" spinCount="100000" sheet="1" objects="1" scenarios="1"/>
  <mergeCells count="13">
    <mergeCell ref="L2:N2"/>
    <mergeCell ref="B4:B6"/>
    <mergeCell ref="B35:B40"/>
    <mergeCell ref="J36:J38"/>
    <mergeCell ref="B14:B21"/>
    <mergeCell ref="J16:J18"/>
    <mergeCell ref="J20:J22"/>
    <mergeCell ref="B23:B34"/>
    <mergeCell ref="B7:B13"/>
    <mergeCell ref="J8:J11"/>
    <mergeCell ref="B2:D2"/>
    <mergeCell ref="G2:I2"/>
    <mergeCell ref="J2:J3"/>
  </mergeCells>
  <pageMargins left="0.25" right="0.25" top="0.75" bottom="0.75" header="0.3" footer="0.3"/>
  <pageSetup paperSize="8" scale="4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9B01518C-F757-444F-AA6C-02EEB9D40393}">
            <xm:f>AND($C4='Rule Applicability Summary'!$B3,'Rule Applicability Summary'!$E3=0)</xm:f>
            <x14:dxf>
              <font>
                <strike val="0"/>
                <color theme="6"/>
              </font>
              <fill>
                <patternFill>
                  <bgColor theme="2"/>
                </patternFill>
              </fill>
            </x14:dxf>
          </x14:cfRule>
          <xm:sqref>K36:N38 K20:N22 K16:N18 K8:N11 K6:N6 G30:I30 N25:N34 C4:D41 J26:M34 F26:I29 F25:M25 F31:I34 F35:N35 F23:N24 F6:I6 F7:N7 F8:I11 F12:N15 F16:I18 F19:N19 F20:I22 F36:I38 F39:N41 F4:N5 E4</xm:sqref>
        </x14:conditionalFormatting>
        <x14:conditionalFormatting xmlns:xm="http://schemas.microsoft.com/office/excel/2006/main">
          <x14:cfRule type="expression" priority="7" id="{1BFF9C83-AEEF-4FC2-BC23-950ECD1E5193}">
            <xm:f>AND($C4='Rule Applicability Summary'!$B3,'Rule Applicability Summary'!$E3&gt;1)</xm:f>
            <x14:dxf>
              <fill>
                <patternFill>
                  <bgColor theme="7" tint="0.39994506668294322"/>
                </patternFill>
              </fill>
            </x14:dxf>
          </x14:cfRule>
          <xm:sqref>K6:N6 K20:N22 K36:N38 K16:N18 K8:N11 G30:I30 N25:N34 C4:D41 J26:M34 F26:I29 F25:M25 F31:I34 F35:N35 F23:N24 F8:I11 F12:N15 F16:I18 F19:N19 F36:I38 F39:N41 F20:I22 F6:I6 F7:N7 F4:N5 E4</xm:sqref>
        </x14:conditionalFormatting>
        <x14:conditionalFormatting xmlns:xm="http://schemas.microsoft.com/office/excel/2006/main">
          <x14:cfRule type="expression" priority="9" id="{5EAD9CC8-86C7-4A6C-A99A-77C4F6907EED}">
            <xm:f>AND($C4='Rule Applicability Summary'!$B3,'Rule Applicability Summary'!$E3=1)</xm:f>
            <x14:dxf>
              <fill>
                <patternFill>
                  <bgColor theme="8" tint="0.79998168889431442"/>
                </patternFill>
              </fill>
            </x14:dxf>
          </x14:cfRule>
          <xm:sqref>K36:N38 K20:N22 K16:N18 K8:N11 K6:N6 G30:I30 N25:N34 C4:D41 J26:M34 F26:I29 F25:M25 F31:I34 F35:N35 F23:N24 F6:I6 F7:N7 F8:I11 F12:N15 F16:I18 F19:N19 F20:I22 F36:I38 F39:N41 F4:N5 E4</xm:sqref>
        </x14:conditionalFormatting>
        <x14:conditionalFormatting xmlns:xm="http://schemas.microsoft.com/office/excel/2006/main">
          <x14:cfRule type="expression" priority="4" id="{BB006E88-3B45-4D22-A9CC-830ECF68EB2E}">
            <xm:f>AND($C5='Rule Applicability Summary'!$B4,'Rule Applicability Summary'!$E4&gt;1)</xm:f>
            <x14:dxf>
              <fill>
                <patternFill>
                  <bgColor theme="7" tint="0.39994506668294322"/>
                </patternFill>
              </fill>
            </x14:dxf>
          </x14:cfRule>
          <x14:cfRule type="expression" priority="5" id="{F086607A-D719-4427-804D-6DBC259AC088}">
            <xm:f>AND($C5='Rule Applicability Summary'!$B4,'Rule Applicability Summary'!$E4=0)</xm:f>
            <x14:dxf>
              <font>
                <strike val="0"/>
                <color theme="6"/>
              </font>
              <fill>
                <patternFill>
                  <bgColor theme="2"/>
                </patternFill>
              </fill>
            </x14:dxf>
          </x14:cfRule>
          <x14:cfRule type="expression" priority="6" id="{82559E31-0A53-424B-8300-DB0DC5C1C250}">
            <xm:f>AND($C5='Rule Applicability Summary'!$B4,'Rule Applicability Summary'!$E4=1)</xm:f>
            <x14:dxf>
              <fill>
                <patternFill>
                  <bgColor theme="8" tint="0.79998168889431442"/>
                </patternFill>
              </fill>
            </x14:dxf>
          </x14:cfRule>
          <xm:sqref>E5:E41</xm:sqref>
        </x14:conditionalFormatting>
        <x14:conditionalFormatting xmlns:xm="http://schemas.microsoft.com/office/excel/2006/main">
          <x14:cfRule type="expression" priority="1" id="{5E1A9C59-CC96-440E-BDA3-F54A02137A70}">
            <xm:f>IF('Scenario Definition'!$H$20="No",1,0)</xm:f>
            <x14:dxf>
              <font>
                <strike val="0"/>
                <color theme="6"/>
              </font>
              <fill>
                <patternFill>
                  <bgColor theme="2"/>
                </patternFill>
              </fill>
            </x14:dxf>
          </x14:cfRule>
          <x14:cfRule type="expression" priority="2" id="{40CBD787-5A20-4942-8575-FD1DA4F551AA}">
            <xm:f>IF('Scenario Definition'!$H$20="Yes",1,0)</xm:f>
            <x14:dxf>
              <font>
                <strike val="0"/>
                <color theme="1"/>
              </font>
              <fill>
                <patternFill>
                  <bgColor theme="7" tint="0.39994506668294322"/>
                </patternFill>
              </fill>
            </x14:dxf>
          </x14:cfRule>
          <xm:sqref>J8 J6 J16 J20 F30 J36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D11E6-5965-4E56-A699-F96479B4D6C5}">
  <sheetPr>
    <tabColor theme="8"/>
  </sheetPr>
  <dimension ref="A1:M219"/>
  <sheetViews>
    <sheetView showGridLines="0" showRowColHeaders="0" zoomScale="70" zoomScaleNormal="70" workbookViewId="0">
      <pane ySplit="1" topLeftCell="A68" activePane="bottomLeft" state="frozen"/>
      <selection activeCell="C19" sqref="C19"/>
      <selection pane="bottomLeft" activeCell="M51" sqref="M51"/>
    </sheetView>
  </sheetViews>
  <sheetFormatPr defaultRowHeight="15" x14ac:dyDescent="0.25"/>
  <cols>
    <col min="1" max="2" width="40.28515625" style="12" hidden="1" customWidth="1"/>
    <col min="3" max="3" width="5.42578125" customWidth="1"/>
    <col min="4" max="4" width="40.28515625" style="12" customWidth="1"/>
    <col min="5" max="5" width="8.140625" customWidth="1"/>
    <col min="6" max="6" width="13.7109375" customWidth="1"/>
    <col min="7" max="7" width="108.28515625" style="13" customWidth="1"/>
    <col min="8" max="8" width="36" style="13" customWidth="1"/>
    <col min="9" max="9" width="36" style="157" customWidth="1"/>
    <col min="11" max="11" width="18.28515625" bestFit="1" customWidth="1"/>
    <col min="12" max="12" width="42.5703125" bestFit="1" customWidth="1"/>
    <col min="13" max="13" width="15.42578125" bestFit="1" customWidth="1"/>
  </cols>
  <sheetData>
    <row r="1" spans="1:13" ht="26.25" x14ac:dyDescent="0.25">
      <c r="A1" s="141"/>
      <c r="B1" s="141"/>
      <c r="D1" s="141" t="s">
        <v>826</v>
      </c>
      <c r="E1" s="141"/>
      <c r="F1" s="141"/>
      <c r="G1" s="141"/>
      <c r="H1" s="141"/>
      <c r="I1" s="151"/>
      <c r="J1" s="73" t="s">
        <v>873</v>
      </c>
      <c r="K1" s="129" t="s">
        <v>876</v>
      </c>
      <c r="L1" s="130" t="s">
        <v>877</v>
      </c>
      <c r="M1" s="159" t="s">
        <v>878</v>
      </c>
    </row>
    <row r="2" spans="1:13" ht="26.25" x14ac:dyDescent="0.25">
      <c r="A2" s="140" t="s">
        <v>883</v>
      </c>
      <c r="B2" s="140" t="s">
        <v>883</v>
      </c>
      <c r="D2" s="140" t="s">
        <v>13</v>
      </c>
      <c r="E2" s="132"/>
      <c r="F2" s="132"/>
      <c r="G2" s="132"/>
      <c r="H2" s="132"/>
      <c r="I2" s="152"/>
    </row>
    <row r="3" spans="1:13" ht="30" x14ac:dyDescent="0.25">
      <c r="A3" s="2" t="s">
        <v>2</v>
      </c>
      <c r="B3" s="2" t="s">
        <v>885</v>
      </c>
      <c r="D3" s="2" t="s">
        <v>5</v>
      </c>
      <c r="E3" s="1" t="s">
        <v>6</v>
      </c>
      <c r="F3" s="1" t="s">
        <v>7</v>
      </c>
      <c r="G3" s="3" t="s">
        <v>8</v>
      </c>
      <c r="H3" s="3" t="s">
        <v>882</v>
      </c>
      <c r="I3" s="146" t="s">
        <v>884</v>
      </c>
    </row>
    <row r="4" spans="1:13" ht="30" x14ac:dyDescent="0.25">
      <c r="A4" s="6">
        <v>1</v>
      </c>
      <c r="B4" s="6" t="b">
        <f>AND(E4=E5,F4=F5,G4=G5)</f>
        <v>0</v>
      </c>
      <c r="D4" s="7" t="s">
        <v>15</v>
      </c>
      <c r="E4" s="6" t="s">
        <v>16</v>
      </c>
      <c r="F4" s="6" t="s">
        <v>14</v>
      </c>
      <c r="G4" s="8" t="s">
        <v>17</v>
      </c>
      <c r="H4" s="8"/>
      <c r="I4" s="153" t="str">
        <f t="shared" ref="I4:I24" si="0">IF(B4=TRUE, "Yes", "No")</f>
        <v>No</v>
      </c>
    </row>
    <row r="5" spans="1:13" ht="45" x14ac:dyDescent="0.25">
      <c r="A5" s="6">
        <f>A4+1</f>
        <v>2</v>
      </c>
      <c r="B5" s="6" t="b">
        <f t="shared" ref="B5:B23" si="1">OR(AND(E5=E6,F5=F6,G5=G6),AND(B4=TRUE,E4=E5,F4=F5,G4=G5))</f>
        <v>0</v>
      </c>
      <c r="D5" s="7" t="s">
        <v>15</v>
      </c>
      <c r="E5" s="6" t="s">
        <v>21</v>
      </c>
      <c r="F5" s="6" t="s">
        <v>14</v>
      </c>
      <c r="G5" s="8" t="s">
        <v>22</v>
      </c>
      <c r="H5" s="8"/>
      <c r="I5" s="153" t="str">
        <f t="shared" si="0"/>
        <v>No</v>
      </c>
    </row>
    <row r="6" spans="1:13" ht="75" x14ac:dyDescent="0.25">
      <c r="A6" s="6">
        <f t="shared" ref="A6:A24" si="2">A5+1</f>
        <v>3</v>
      </c>
      <c r="B6" s="6" t="b">
        <f t="shared" si="1"/>
        <v>0</v>
      </c>
      <c r="D6" s="7" t="s">
        <v>15</v>
      </c>
      <c r="E6" s="6" t="s">
        <v>23</v>
      </c>
      <c r="F6" s="6" t="s">
        <v>14</v>
      </c>
      <c r="G6" s="8" t="s">
        <v>24</v>
      </c>
      <c r="H6" s="8"/>
      <c r="I6" s="153" t="str">
        <f t="shared" si="0"/>
        <v>No</v>
      </c>
    </row>
    <row r="7" spans="1:13" x14ac:dyDescent="0.25">
      <c r="A7" s="6">
        <f t="shared" si="2"/>
        <v>4</v>
      </c>
      <c r="B7" s="6" t="b">
        <f t="shared" si="1"/>
        <v>0</v>
      </c>
      <c r="D7" s="7" t="s">
        <v>15</v>
      </c>
      <c r="E7" s="6" t="s">
        <v>25</v>
      </c>
      <c r="F7" s="6" t="s">
        <v>14</v>
      </c>
      <c r="G7" s="8" t="s">
        <v>26</v>
      </c>
      <c r="H7" s="8"/>
      <c r="I7" s="153" t="str">
        <f t="shared" si="0"/>
        <v>No</v>
      </c>
    </row>
    <row r="8" spans="1:13" ht="90" x14ac:dyDescent="0.25">
      <c r="A8" s="6">
        <f t="shared" si="2"/>
        <v>5</v>
      </c>
      <c r="B8" s="6" t="b">
        <f t="shared" si="1"/>
        <v>0</v>
      </c>
      <c r="D8" s="7" t="s">
        <v>15</v>
      </c>
      <c r="E8" s="6" t="s">
        <v>27</v>
      </c>
      <c r="F8" s="6" t="s">
        <v>14</v>
      </c>
      <c r="G8" s="8" t="s">
        <v>28</v>
      </c>
      <c r="H8" s="8"/>
      <c r="I8" s="153" t="str">
        <f t="shared" si="0"/>
        <v>No</v>
      </c>
    </row>
    <row r="9" spans="1:13" ht="45" x14ac:dyDescent="0.25">
      <c r="A9" s="6">
        <f t="shared" si="2"/>
        <v>6</v>
      </c>
      <c r="B9" s="6" t="b">
        <f t="shared" si="1"/>
        <v>0</v>
      </c>
      <c r="D9" s="7" t="s">
        <v>29</v>
      </c>
      <c r="E9" s="6" t="s">
        <v>16</v>
      </c>
      <c r="F9" s="6" t="s">
        <v>14</v>
      </c>
      <c r="G9" s="8" t="s">
        <v>30</v>
      </c>
      <c r="H9" s="8"/>
      <c r="I9" s="153" t="str">
        <f t="shared" si="0"/>
        <v>No</v>
      </c>
    </row>
    <row r="10" spans="1:13" ht="45" x14ac:dyDescent="0.25">
      <c r="A10" s="6">
        <f t="shared" si="2"/>
        <v>7</v>
      </c>
      <c r="B10" s="6" t="b">
        <f t="shared" si="1"/>
        <v>0</v>
      </c>
      <c r="D10" s="7" t="s">
        <v>29</v>
      </c>
      <c r="E10" s="6" t="s">
        <v>21</v>
      </c>
      <c r="F10" s="6" t="s">
        <v>14</v>
      </c>
      <c r="G10" s="8" t="s">
        <v>32</v>
      </c>
      <c r="H10" s="8"/>
      <c r="I10" s="153" t="str">
        <f t="shared" si="0"/>
        <v>No</v>
      </c>
    </row>
    <row r="11" spans="1:13" x14ac:dyDescent="0.25">
      <c r="A11" s="6">
        <f t="shared" si="2"/>
        <v>8</v>
      </c>
      <c r="B11" s="6" t="b">
        <f t="shared" si="1"/>
        <v>0</v>
      </c>
      <c r="D11" s="7" t="s">
        <v>33</v>
      </c>
      <c r="E11" s="6" t="s">
        <v>14</v>
      </c>
      <c r="F11" s="6" t="s">
        <v>14</v>
      </c>
      <c r="G11" s="8" t="s">
        <v>34</v>
      </c>
      <c r="H11" s="8"/>
      <c r="I11" s="153" t="str">
        <f t="shared" si="0"/>
        <v>No</v>
      </c>
    </row>
    <row r="12" spans="1:13" ht="30" x14ac:dyDescent="0.25">
      <c r="A12" s="6">
        <f t="shared" si="2"/>
        <v>9</v>
      </c>
      <c r="B12" s="6" t="b">
        <f t="shared" si="1"/>
        <v>0</v>
      </c>
      <c r="D12" s="7" t="s">
        <v>33</v>
      </c>
      <c r="E12" s="6" t="s">
        <v>16</v>
      </c>
      <c r="F12" s="6" t="s">
        <v>14</v>
      </c>
      <c r="G12" s="8" t="s">
        <v>37</v>
      </c>
      <c r="H12" s="8"/>
      <c r="I12" s="153" t="str">
        <f t="shared" si="0"/>
        <v>No</v>
      </c>
    </row>
    <row r="13" spans="1:13" x14ac:dyDescent="0.25">
      <c r="A13" s="6">
        <f t="shared" si="2"/>
        <v>10</v>
      </c>
      <c r="B13" s="6" t="b">
        <f t="shared" si="1"/>
        <v>0</v>
      </c>
      <c r="D13" s="7" t="s">
        <v>33</v>
      </c>
      <c r="E13" s="6" t="s">
        <v>21</v>
      </c>
      <c r="F13" s="6" t="s">
        <v>14</v>
      </c>
      <c r="G13" s="8" t="s">
        <v>38</v>
      </c>
      <c r="H13" s="8"/>
      <c r="I13" s="153" t="str">
        <f t="shared" si="0"/>
        <v>No</v>
      </c>
    </row>
    <row r="14" spans="1:13" x14ac:dyDescent="0.25">
      <c r="A14" s="6">
        <f t="shared" si="2"/>
        <v>11</v>
      </c>
      <c r="B14" s="6" t="b">
        <f t="shared" si="1"/>
        <v>0</v>
      </c>
      <c r="D14" s="7" t="s">
        <v>33</v>
      </c>
      <c r="E14" s="6" t="s">
        <v>23</v>
      </c>
      <c r="F14" s="6" t="s">
        <v>14</v>
      </c>
      <c r="G14" s="8" t="s">
        <v>39</v>
      </c>
      <c r="H14" s="8"/>
      <c r="I14" s="153" t="str">
        <f t="shared" si="0"/>
        <v>No</v>
      </c>
    </row>
    <row r="15" spans="1:13" ht="45" x14ac:dyDescent="0.25">
      <c r="A15" s="6">
        <f t="shared" si="2"/>
        <v>12</v>
      </c>
      <c r="B15" s="6" t="b">
        <f t="shared" si="1"/>
        <v>0</v>
      </c>
      <c r="D15" s="7" t="s">
        <v>33</v>
      </c>
      <c r="E15" s="6" t="s">
        <v>25</v>
      </c>
      <c r="F15" s="6" t="s">
        <v>14</v>
      </c>
      <c r="G15" s="8" t="s">
        <v>40</v>
      </c>
      <c r="H15" s="8"/>
      <c r="I15" s="153" t="str">
        <f t="shared" si="0"/>
        <v>No</v>
      </c>
    </row>
    <row r="16" spans="1:13" x14ac:dyDescent="0.25">
      <c r="A16" s="6">
        <f t="shared" si="2"/>
        <v>13</v>
      </c>
      <c r="B16" s="6" t="b">
        <f t="shared" si="1"/>
        <v>0</v>
      </c>
      <c r="D16" s="7" t="s">
        <v>33</v>
      </c>
      <c r="E16" s="6" t="s">
        <v>27</v>
      </c>
      <c r="F16" s="6" t="s">
        <v>14</v>
      </c>
      <c r="G16" s="8" t="s">
        <v>41</v>
      </c>
      <c r="H16" s="8"/>
      <c r="I16" s="153" t="str">
        <f t="shared" si="0"/>
        <v>No</v>
      </c>
    </row>
    <row r="17" spans="1:9" ht="30" x14ac:dyDescent="0.25">
      <c r="A17" s="6">
        <f t="shared" si="2"/>
        <v>14</v>
      </c>
      <c r="B17" s="6" t="b">
        <f t="shared" si="1"/>
        <v>0</v>
      </c>
      <c r="D17" s="7" t="s">
        <v>33</v>
      </c>
      <c r="E17" s="6" t="s">
        <v>42</v>
      </c>
      <c r="F17" s="6" t="s">
        <v>14</v>
      </c>
      <c r="G17" s="8" t="s">
        <v>43</v>
      </c>
      <c r="H17" s="8"/>
      <c r="I17" s="153" t="str">
        <f t="shared" si="0"/>
        <v>No</v>
      </c>
    </row>
    <row r="18" spans="1:9" ht="150" x14ac:dyDescent="0.25">
      <c r="A18" s="6">
        <f t="shared" si="2"/>
        <v>15</v>
      </c>
      <c r="B18" s="6" t="b">
        <f t="shared" si="1"/>
        <v>0</v>
      </c>
      <c r="D18" s="7" t="s">
        <v>33</v>
      </c>
      <c r="E18" s="6" t="s">
        <v>44</v>
      </c>
      <c r="F18" s="6" t="s">
        <v>14</v>
      </c>
      <c r="G18" s="8" t="s">
        <v>375</v>
      </c>
      <c r="H18" s="11"/>
      <c r="I18" s="153" t="str">
        <f t="shared" si="0"/>
        <v>No</v>
      </c>
    </row>
    <row r="19" spans="1:9" ht="45" x14ac:dyDescent="0.25">
      <c r="A19" s="6">
        <f t="shared" si="2"/>
        <v>16</v>
      </c>
      <c r="B19" s="6" t="b">
        <f t="shared" si="1"/>
        <v>0</v>
      </c>
      <c r="D19" s="7" t="s">
        <v>33</v>
      </c>
      <c r="E19" s="6" t="s">
        <v>45</v>
      </c>
      <c r="F19" s="6" t="s">
        <v>14</v>
      </c>
      <c r="G19" s="8" t="s">
        <v>46</v>
      </c>
      <c r="H19" s="8"/>
      <c r="I19" s="153" t="str">
        <f t="shared" si="0"/>
        <v>No</v>
      </c>
    </row>
    <row r="20" spans="1:9" x14ac:dyDescent="0.25">
      <c r="A20" s="6">
        <f t="shared" si="2"/>
        <v>17</v>
      </c>
      <c r="B20" s="6" t="b">
        <f t="shared" si="1"/>
        <v>0</v>
      </c>
      <c r="D20" s="7" t="s">
        <v>33</v>
      </c>
      <c r="E20" s="6" t="s">
        <v>47</v>
      </c>
      <c r="F20" s="6" t="s">
        <v>14</v>
      </c>
      <c r="G20" s="8" t="s">
        <v>48</v>
      </c>
      <c r="H20" s="8"/>
      <c r="I20" s="153" t="str">
        <f t="shared" si="0"/>
        <v>No</v>
      </c>
    </row>
    <row r="21" spans="1:9" x14ac:dyDescent="0.25">
      <c r="A21" s="6">
        <f t="shared" si="2"/>
        <v>18</v>
      </c>
      <c r="B21" s="6" t="b">
        <f t="shared" si="1"/>
        <v>0</v>
      </c>
      <c r="D21" s="7" t="s">
        <v>33</v>
      </c>
      <c r="E21" s="6" t="s">
        <v>49</v>
      </c>
      <c r="F21" s="6" t="s">
        <v>14</v>
      </c>
      <c r="G21" s="8" t="s">
        <v>50</v>
      </c>
      <c r="H21" s="8"/>
      <c r="I21" s="153" t="str">
        <f t="shared" si="0"/>
        <v>No</v>
      </c>
    </row>
    <row r="22" spans="1:9" x14ac:dyDescent="0.25">
      <c r="A22" s="6">
        <f t="shared" si="2"/>
        <v>19</v>
      </c>
      <c r="B22" s="6" t="b">
        <f t="shared" si="1"/>
        <v>0</v>
      </c>
      <c r="D22" s="7" t="s">
        <v>33</v>
      </c>
      <c r="E22" s="6" t="s">
        <v>51</v>
      </c>
      <c r="F22" s="6" t="s">
        <v>14</v>
      </c>
      <c r="G22" s="8" t="s">
        <v>52</v>
      </c>
      <c r="H22" s="8"/>
      <c r="I22" s="153" t="str">
        <f t="shared" si="0"/>
        <v>No</v>
      </c>
    </row>
    <row r="23" spans="1:9" ht="30" x14ac:dyDescent="0.25">
      <c r="A23" s="6">
        <f t="shared" si="2"/>
        <v>20</v>
      </c>
      <c r="B23" s="6" t="b">
        <f t="shared" si="1"/>
        <v>0</v>
      </c>
      <c r="D23" s="7" t="s">
        <v>33</v>
      </c>
      <c r="E23" s="6" t="s">
        <v>53</v>
      </c>
      <c r="F23" s="6" t="s">
        <v>14</v>
      </c>
      <c r="G23" s="8" t="s">
        <v>54</v>
      </c>
      <c r="H23" s="8"/>
      <c r="I23" s="153" t="str">
        <f t="shared" si="0"/>
        <v>No</v>
      </c>
    </row>
    <row r="24" spans="1:9" ht="30" x14ac:dyDescent="0.25">
      <c r="A24" s="6">
        <f t="shared" si="2"/>
        <v>21</v>
      </c>
      <c r="B24" s="6" t="b">
        <f>AND(E23=E24,F23=F24,G23=G24)</f>
        <v>0</v>
      </c>
      <c r="D24" s="7" t="s">
        <v>33</v>
      </c>
      <c r="E24" s="6" t="s">
        <v>55</v>
      </c>
      <c r="F24" s="6" t="s">
        <v>14</v>
      </c>
      <c r="G24" s="8" t="s">
        <v>56</v>
      </c>
      <c r="H24" s="8"/>
      <c r="I24" s="153" t="str">
        <f t="shared" si="0"/>
        <v>No</v>
      </c>
    </row>
    <row r="25" spans="1:9" ht="26.25" x14ac:dyDescent="0.25">
      <c r="A25" s="138"/>
      <c r="B25" s="138"/>
      <c r="D25" s="138" t="s">
        <v>57</v>
      </c>
      <c r="E25" s="136"/>
      <c r="F25" s="136"/>
      <c r="G25" s="136"/>
      <c r="H25" s="136"/>
      <c r="I25" s="154"/>
    </row>
    <row r="26" spans="1:9" ht="26.25" x14ac:dyDescent="0.25">
      <c r="A26" s="139"/>
      <c r="B26" s="139"/>
      <c r="D26" s="139" t="s">
        <v>58</v>
      </c>
      <c r="E26" s="137"/>
      <c r="F26" s="137"/>
      <c r="G26" s="137"/>
      <c r="H26" s="137"/>
      <c r="I26" s="155"/>
    </row>
    <row r="27" spans="1:9" x14ac:dyDescent="0.25">
      <c r="A27" s="6">
        <f>A24+1</f>
        <v>22</v>
      </c>
      <c r="B27" s="6" t="b">
        <f>AND(E27=E28,F27=F28,G27=G28)</f>
        <v>0</v>
      </c>
      <c r="D27" s="134" t="s">
        <v>59</v>
      </c>
      <c r="E27" s="133" t="s">
        <v>14</v>
      </c>
      <c r="F27" s="133" t="s">
        <v>14</v>
      </c>
      <c r="G27" s="135" t="s">
        <v>60</v>
      </c>
      <c r="H27" s="135"/>
      <c r="I27" s="153" t="str">
        <f t="shared" ref="I27:I71" si="3">IF(B27=TRUE, "Yes", "No")</f>
        <v>No</v>
      </c>
    </row>
    <row r="28" spans="1:9" ht="45" x14ac:dyDescent="0.25">
      <c r="A28" s="6">
        <f>A27+1</f>
        <v>23</v>
      </c>
      <c r="B28" s="6" t="b">
        <f t="shared" ref="B28:B70" si="4">OR(AND(E28=E29,F28=F29,G28=G29),AND(B27=TRUE,E27=E28,F27=F28,G27=G28))</f>
        <v>0</v>
      </c>
      <c r="D28" s="7" t="s">
        <v>64</v>
      </c>
      <c r="E28" s="6" t="s">
        <v>14</v>
      </c>
      <c r="F28" s="6" t="s">
        <v>14</v>
      </c>
      <c r="G28" s="8" t="s">
        <v>65</v>
      </c>
      <c r="H28" s="8"/>
      <c r="I28" s="153" t="str">
        <f t="shared" si="3"/>
        <v>No</v>
      </c>
    </row>
    <row r="29" spans="1:9" ht="30" x14ac:dyDescent="0.25">
      <c r="A29" s="6">
        <f t="shared" ref="A29:A71" si="5">A28+1</f>
        <v>24</v>
      </c>
      <c r="B29" s="6" t="b">
        <f t="shared" si="4"/>
        <v>0</v>
      </c>
      <c r="D29" s="7" t="s">
        <v>67</v>
      </c>
      <c r="E29" s="6" t="s">
        <v>14</v>
      </c>
      <c r="F29" s="6" t="s">
        <v>14</v>
      </c>
      <c r="G29" s="8" t="s">
        <v>68</v>
      </c>
      <c r="H29" s="8"/>
      <c r="I29" s="153" t="str">
        <f t="shared" si="3"/>
        <v>No</v>
      </c>
    </row>
    <row r="30" spans="1:9" ht="135" x14ac:dyDescent="0.25">
      <c r="A30" s="6">
        <f t="shared" si="5"/>
        <v>25</v>
      </c>
      <c r="B30" s="6" t="b">
        <f t="shared" si="4"/>
        <v>0</v>
      </c>
      <c r="D30" s="7" t="s">
        <v>67</v>
      </c>
      <c r="E30" s="6" t="s">
        <v>16</v>
      </c>
      <c r="F30" s="6"/>
      <c r="G30" s="8" t="s">
        <v>837</v>
      </c>
      <c r="H30" s="8"/>
      <c r="I30" s="153" t="str">
        <f t="shared" si="3"/>
        <v>No</v>
      </c>
    </row>
    <row r="31" spans="1:9" ht="315" x14ac:dyDescent="0.25">
      <c r="A31" s="6">
        <f t="shared" si="5"/>
        <v>26</v>
      </c>
      <c r="B31" s="6" t="b">
        <f t="shared" si="4"/>
        <v>0</v>
      </c>
      <c r="D31" s="7" t="s">
        <v>67</v>
      </c>
      <c r="E31" s="6" t="s">
        <v>21</v>
      </c>
      <c r="F31" s="6" t="s">
        <v>14</v>
      </c>
      <c r="G31" s="8" t="s">
        <v>907</v>
      </c>
      <c r="H31" s="8" t="s">
        <v>908</v>
      </c>
      <c r="I31" s="153" t="str">
        <f t="shared" si="3"/>
        <v>No</v>
      </c>
    </row>
    <row r="32" spans="1:9" ht="60" x14ac:dyDescent="0.25">
      <c r="A32" s="6">
        <f t="shared" si="5"/>
        <v>27</v>
      </c>
      <c r="B32" s="6" t="b">
        <f t="shared" si="4"/>
        <v>0</v>
      </c>
      <c r="D32" s="7" t="s">
        <v>70</v>
      </c>
      <c r="E32" s="6" t="s">
        <v>16</v>
      </c>
      <c r="F32" s="6" t="s">
        <v>47</v>
      </c>
      <c r="G32" s="8" t="s">
        <v>75</v>
      </c>
      <c r="H32" s="8" t="s">
        <v>76</v>
      </c>
      <c r="I32" s="153" t="str">
        <f t="shared" si="3"/>
        <v>No</v>
      </c>
    </row>
    <row r="33" spans="1:9" ht="90" x14ac:dyDescent="0.25">
      <c r="A33" s="6">
        <f t="shared" si="5"/>
        <v>28</v>
      </c>
      <c r="B33" s="6" t="b">
        <f t="shared" si="4"/>
        <v>0</v>
      </c>
      <c r="D33" s="7" t="s">
        <v>70</v>
      </c>
      <c r="E33" s="6" t="s">
        <v>21</v>
      </c>
      <c r="F33" s="6" t="s">
        <v>77</v>
      </c>
      <c r="G33" s="8" t="s">
        <v>75</v>
      </c>
      <c r="H33" s="8" t="s">
        <v>78</v>
      </c>
      <c r="I33" s="153" t="str">
        <f t="shared" si="3"/>
        <v>No</v>
      </c>
    </row>
    <row r="34" spans="1:9" ht="180" x14ac:dyDescent="0.25">
      <c r="A34" s="6">
        <f t="shared" si="5"/>
        <v>29</v>
      </c>
      <c r="B34" s="6" t="b">
        <f t="shared" si="4"/>
        <v>0</v>
      </c>
      <c r="D34" s="7" t="s">
        <v>70</v>
      </c>
      <c r="E34" s="6" t="s">
        <v>23</v>
      </c>
      <c r="F34" s="6" t="s">
        <v>14</v>
      </c>
      <c r="G34" s="8" t="s">
        <v>103</v>
      </c>
      <c r="H34" s="8" t="s">
        <v>909</v>
      </c>
      <c r="I34" s="153" t="str">
        <f t="shared" si="3"/>
        <v>No</v>
      </c>
    </row>
    <row r="35" spans="1:9" ht="60" x14ac:dyDescent="0.25">
      <c r="A35" s="6">
        <f t="shared" si="5"/>
        <v>30</v>
      </c>
      <c r="B35" s="6" t="b">
        <f t="shared" si="4"/>
        <v>1</v>
      </c>
      <c r="D35" s="7" t="s">
        <v>70</v>
      </c>
      <c r="E35" s="6" t="s">
        <v>25</v>
      </c>
      <c r="F35" s="6" t="s">
        <v>47</v>
      </c>
      <c r="G35" s="8" t="s">
        <v>105</v>
      </c>
      <c r="H35" s="8" t="s">
        <v>106</v>
      </c>
      <c r="I35" s="153" t="str">
        <f t="shared" si="3"/>
        <v>Yes</v>
      </c>
    </row>
    <row r="36" spans="1:9" ht="60" x14ac:dyDescent="0.25">
      <c r="A36" s="6">
        <f t="shared" si="5"/>
        <v>31</v>
      </c>
      <c r="B36" s="6" t="b">
        <f t="shared" si="4"/>
        <v>1</v>
      </c>
      <c r="D36" s="7" t="s">
        <v>70</v>
      </c>
      <c r="E36" s="6" t="s">
        <v>25</v>
      </c>
      <c r="F36" s="6" t="s">
        <v>47</v>
      </c>
      <c r="G36" s="8" t="s">
        <v>105</v>
      </c>
      <c r="H36" s="8" t="s">
        <v>106</v>
      </c>
      <c r="I36" s="153" t="str">
        <f t="shared" si="3"/>
        <v>Yes</v>
      </c>
    </row>
    <row r="37" spans="1:9" ht="60" x14ac:dyDescent="0.25">
      <c r="A37" s="6">
        <f t="shared" si="5"/>
        <v>32</v>
      </c>
      <c r="B37" s="6" t="b">
        <f t="shared" si="4"/>
        <v>0</v>
      </c>
      <c r="D37" s="7" t="s">
        <v>79</v>
      </c>
      <c r="E37" s="6" t="s">
        <v>16</v>
      </c>
      <c r="F37" s="6" t="s">
        <v>47</v>
      </c>
      <c r="G37" s="8" t="s">
        <v>105</v>
      </c>
      <c r="H37" s="8" t="s">
        <v>106</v>
      </c>
      <c r="I37" s="153" t="str">
        <f t="shared" si="3"/>
        <v>No</v>
      </c>
    </row>
    <row r="38" spans="1:9" ht="30" x14ac:dyDescent="0.25">
      <c r="A38" s="6">
        <f t="shared" si="5"/>
        <v>33</v>
      </c>
      <c r="B38" s="6" t="b">
        <f t="shared" si="4"/>
        <v>0</v>
      </c>
      <c r="D38" s="7" t="s">
        <v>79</v>
      </c>
      <c r="E38" s="6" t="s">
        <v>21</v>
      </c>
      <c r="F38" s="6" t="s">
        <v>47</v>
      </c>
      <c r="G38" s="8" t="s">
        <v>108</v>
      </c>
      <c r="H38" s="8" t="s">
        <v>109</v>
      </c>
      <c r="I38" s="153" t="str">
        <f t="shared" si="3"/>
        <v>No</v>
      </c>
    </row>
    <row r="39" spans="1:9" ht="30" x14ac:dyDescent="0.25">
      <c r="A39" s="6">
        <f t="shared" si="5"/>
        <v>34</v>
      </c>
      <c r="B39" s="6" t="b">
        <f t="shared" si="4"/>
        <v>0</v>
      </c>
      <c r="D39" s="7" t="s">
        <v>79</v>
      </c>
      <c r="E39" s="6" t="s">
        <v>23</v>
      </c>
      <c r="F39" s="6" t="s">
        <v>77</v>
      </c>
      <c r="G39" s="8" t="s">
        <v>108</v>
      </c>
      <c r="H39" s="8" t="s">
        <v>110</v>
      </c>
      <c r="I39" s="153" t="str">
        <f t="shared" si="3"/>
        <v>No</v>
      </c>
    </row>
    <row r="40" spans="1:9" ht="90" x14ac:dyDescent="0.25">
      <c r="A40" s="6">
        <f t="shared" si="5"/>
        <v>35</v>
      </c>
      <c r="B40" s="6" t="b">
        <f t="shared" si="4"/>
        <v>0</v>
      </c>
      <c r="D40" s="7" t="s">
        <v>79</v>
      </c>
      <c r="E40" s="6" t="s">
        <v>25</v>
      </c>
      <c r="F40" s="6" t="s">
        <v>14</v>
      </c>
      <c r="G40" s="8" t="s">
        <v>156</v>
      </c>
      <c r="H40" s="8" t="s">
        <v>910</v>
      </c>
      <c r="I40" s="153" t="str">
        <f t="shared" si="3"/>
        <v>No</v>
      </c>
    </row>
    <row r="41" spans="1:9" ht="60" x14ac:dyDescent="0.25">
      <c r="A41" s="6">
        <f t="shared" si="5"/>
        <v>36</v>
      </c>
      <c r="B41" s="6" t="b">
        <f t="shared" si="4"/>
        <v>0</v>
      </c>
      <c r="D41" s="7" t="s">
        <v>79</v>
      </c>
      <c r="E41" s="6" t="s">
        <v>27</v>
      </c>
      <c r="F41" s="6" t="s">
        <v>14</v>
      </c>
      <c r="G41" s="8" t="s">
        <v>158</v>
      </c>
      <c r="H41" s="8" t="s">
        <v>911</v>
      </c>
      <c r="I41" s="153" t="str">
        <f t="shared" si="3"/>
        <v>No</v>
      </c>
    </row>
    <row r="42" spans="1:9" ht="45" x14ac:dyDescent="0.25">
      <c r="A42" s="6">
        <f t="shared" si="5"/>
        <v>37</v>
      </c>
      <c r="B42" s="6" t="b">
        <f t="shared" si="4"/>
        <v>0</v>
      </c>
      <c r="D42" s="7" t="s">
        <v>79</v>
      </c>
      <c r="E42" s="6" t="s">
        <v>42</v>
      </c>
      <c r="F42" s="6" t="s">
        <v>14</v>
      </c>
      <c r="G42" s="8" t="s">
        <v>160</v>
      </c>
      <c r="H42" s="8" t="s">
        <v>912</v>
      </c>
      <c r="I42" s="153" t="str">
        <f t="shared" si="3"/>
        <v>No</v>
      </c>
    </row>
    <row r="43" spans="1:9" ht="45" x14ac:dyDescent="0.25">
      <c r="A43" s="6">
        <f t="shared" si="5"/>
        <v>38</v>
      </c>
      <c r="B43" s="6" t="b">
        <f t="shared" si="4"/>
        <v>0</v>
      </c>
      <c r="D43" s="7" t="s">
        <v>79</v>
      </c>
      <c r="E43" s="6" t="s">
        <v>42</v>
      </c>
      <c r="F43" s="6" t="s">
        <v>47</v>
      </c>
      <c r="G43" s="8" t="s">
        <v>173</v>
      </c>
      <c r="H43" s="8" t="s">
        <v>174</v>
      </c>
      <c r="I43" s="153" t="str">
        <f t="shared" si="3"/>
        <v>No</v>
      </c>
    </row>
    <row r="44" spans="1:9" ht="45" x14ac:dyDescent="0.25">
      <c r="A44" s="6">
        <f t="shared" si="5"/>
        <v>39</v>
      </c>
      <c r="B44" s="6" t="b">
        <f t="shared" si="4"/>
        <v>0</v>
      </c>
      <c r="D44" s="7" t="s">
        <v>79</v>
      </c>
      <c r="E44" s="6" t="s">
        <v>42</v>
      </c>
      <c r="F44" s="6" t="s">
        <v>77</v>
      </c>
      <c r="G44" s="8" t="s">
        <v>173</v>
      </c>
      <c r="H44" s="8" t="s">
        <v>175</v>
      </c>
      <c r="I44" s="153" t="str">
        <f t="shared" si="3"/>
        <v>No</v>
      </c>
    </row>
    <row r="45" spans="1:9" ht="150" x14ac:dyDescent="0.25">
      <c r="A45" s="6">
        <f t="shared" si="5"/>
        <v>40</v>
      </c>
      <c r="B45" s="6" t="b">
        <f t="shared" si="4"/>
        <v>0</v>
      </c>
      <c r="D45" s="7" t="s">
        <v>90</v>
      </c>
      <c r="E45" s="6" t="s">
        <v>16</v>
      </c>
      <c r="F45" s="6" t="s">
        <v>14</v>
      </c>
      <c r="G45" s="8" t="s">
        <v>196</v>
      </c>
      <c r="H45" s="8" t="s">
        <v>197</v>
      </c>
      <c r="I45" s="153" t="str">
        <f t="shared" si="3"/>
        <v>No</v>
      </c>
    </row>
    <row r="46" spans="1:9" ht="180" x14ac:dyDescent="0.25">
      <c r="A46" s="6">
        <f t="shared" si="5"/>
        <v>41</v>
      </c>
      <c r="B46" s="6" t="b">
        <f t="shared" si="4"/>
        <v>0</v>
      </c>
      <c r="D46" s="7" t="s">
        <v>90</v>
      </c>
      <c r="E46" s="6" t="s">
        <v>21</v>
      </c>
      <c r="F46" s="6" t="s">
        <v>14</v>
      </c>
      <c r="G46" s="8" t="s">
        <v>198</v>
      </c>
      <c r="H46" s="8" t="s">
        <v>199</v>
      </c>
      <c r="I46" s="153" t="str">
        <f t="shared" si="3"/>
        <v>No</v>
      </c>
    </row>
    <row r="47" spans="1:9" ht="150" x14ac:dyDescent="0.25">
      <c r="A47" s="6">
        <f t="shared" si="5"/>
        <v>42</v>
      </c>
      <c r="B47" s="6" t="b">
        <f t="shared" si="4"/>
        <v>0</v>
      </c>
      <c r="D47" s="7" t="s">
        <v>90</v>
      </c>
      <c r="E47" s="6" t="s">
        <v>21</v>
      </c>
      <c r="F47" s="6" t="s">
        <v>14</v>
      </c>
      <c r="G47" s="8" t="s">
        <v>200</v>
      </c>
      <c r="H47" s="8" t="s">
        <v>201</v>
      </c>
      <c r="I47" s="153" t="str">
        <f t="shared" si="3"/>
        <v>No</v>
      </c>
    </row>
    <row r="48" spans="1:9" ht="45" x14ac:dyDescent="0.25">
      <c r="A48" s="6">
        <f t="shared" si="5"/>
        <v>43</v>
      </c>
      <c r="B48" s="6" t="b">
        <f t="shared" si="4"/>
        <v>0</v>
      </c>
      <c r="D48" s="7" t="s">
        <v>90</v>
      </c>
      <c r="E48" s="6" t="s">
        <v>23</v>
      </c>
      <c r="F48" s="6" t="s">
        <v>14</v>
      </c>
      <c r="G48" s="8" t="s">
        <v>202</v>
      </c>
      <c r="H48" s="8" t="s">
        <v>203</v>
      </c>
      <c r="I48" s="153" t="str">
        <f t="shared" si="3"/>
        <v>No</v>
      </c>
    </row>
    <row r="49" spans="1:9" ht="45" x14ac:dyDescent="0.25">
      <c r="A49" s="6">
        <f t="shared" si="5"/>
        <v>44</v>
      </c>
      <c r="B49" s="6" t="b">
        <f t="shared" si="4"/>
        <v>0</v>
      </c>
      <c r="D49" s="7" t="s">
        <v>90</v>
      </c>
      <c r="E49" s="6" t="s">
        <v>25</v>
      </c>
      <c r="F49" s="6" t="s">
        <v>14</v>
      </c>
      <c r="G49" s="8" t="s">
        <v>202</v>
      </c>
      <c r="H49" s="8" t="s">
        <v>203</v>
      </c>
      <c r="I49" s="153" t="str">
        <f t="shared" si="3"/>
        <v>No</v>
      </c>
    </row>
    <row r="50" spans="1:9" ht="120" x14ac:dyDescent="0.25">
      <c r="A50" s="6">
        <f t="shared" si="5"/>
        <v>45</v>
      </c>
      <c r="B50" s="6" t="b">
        <f t="shared" si="4"/>
        <v>0</v>
      </c>
      <c r="D50" s="7" t="s">
        <v>90</v>
      </c>
      <c r="E50" s="6" t="s">
        <v>25</v>
      </c>
      <c r="F50" s="6" t="s">
        <v>14</v>
      </c>
      <c r="G50" s="8" t="s">
        <v>205</v>
      </c>
      <c r="H50" s="8" t="s">
        <v>913</v>
      </c>
      <c r="I50" s="153" t="str">
        <f t="shared" si="3"/>
        <v>No</v>
      </c>
    </row>
    <row r="51" spans="1:9" ht="210" x14ac:dyDescent="0.25">
      <c r="A51" s="6">
        <f t="shared" si="5"/>
        <v>46</v>
      </c>
      <c r="B51" s="6" t="b">
        <f t="shared" si="4"/>
        <v>0</v>
      </c>
      <c r="D51" s="7" t="s">
        <v>90</v>
      </c>
      <c r="E51" s="6" t="s">
        <v>27</v>
      </c>
      <c r="F51" s="6" t="s">
        <v>14</v>
      </c>
      <c r="G51" s="8" t="s">
        <v>214</v>
      </c>
      <c r="H51" s="8" t="s">
        <v>914</v>
      </c>
      <c r="I51" s="153" t="str">
        <f t="shared" si="3"/>
        <v>No</v>
      </c>
    </row>
    <row r="52" spans="1:9" ht="75" x14ac:dyDescent="0.25">
      <c r="A52" s="6">
        <f t="shared" si="5"/>
        <v>47</v>
      </c>
      <c r="B52" s="6" t="b">
        <f t="shared" si="4"/>
        <v>0</v>
      </c>
      <c r="D52" s="7" t="s">
        <v>90</v>
      </c>
      <c r="E52" s="6" t="s">
        <v>27</v>
      </c>
      <c r="F52" s="6" t="s">
        <v>14</v>
      </c>
      <c r="G52" s="8" t="s">
        <v>218</v>
      </c>
      <c r="H52" s="8" t="s">
        <v>915</v>
      </c>
      <c r="I52" s="153" t="str">
        <f t="shared" si="3"/>
        <v>No</v>
      </c>
    </row>
    <row r="53" spans="1:9" ht="75" x14ac:dyDescent="0.25">
      <c r="A53" s="6">
        <f t="shared" si="5"/>
        <v>48</v>
      </c>
      <c r="B53" s="6" t="b">
        <f t="shared" si="4"/>
        <v>0</v>
      </c>
      <c r="D53" s="7" t="s">
        <v>90</v>
      </c>
      <c r="E53" s="6" t="s">
        <v>42</v>
      </c>
      <c r="F53" s="6" t="s">
        <v>14</v>
      </c>
      <c r="G53" s="8" t="s">
        <v>220</v>
      </c>
      <c r="H53" s="8" t="s">
        <v>916</v>
      </c>
      <c r="I53" s="153" t="str">
        <f t="shared" si="3"/>
        <v>No</v>
      </c>
    </row>
    <row r="54" spans="1:9" ht="90" x14ac:dyDescent="0.25">
      <c r="A54" s="6">
        <f t="shared" si="5"/>
        <v>49</v>
      </c>
      <c r="B54" s="6" t="b">
        <f t="shared" si="4"/>
        <v>0</v>
      </c>
      <c r="D54" s="7" t="s">
        <v>90</v>
      </c>
      <c r="E54" s="6" t="s">
        <v>44</v>
      </c>
      <c r="F54" s="6" t="s">
        <v>47</v>
      </c>
      <c r="G54" s="8" t="s">
        <v>222</v>
      </c>
      <c r="H54" s="8" t="s">
        <v>223</v>
      </c>
      <c r="I54" s="153" t="str">
        <f t="shared" si="3"/>
        <v>No</v>
      </c>
    </row>
    <row r="55" spans="1:9" ht="60" x14ac:dyDescent="0.25">
      <c r="A55" s="6">
        <f t="shared" si="5"/>
        <v>50</v>
      </c>
      <c r="B55" s="6" t="b">
        <f t="shared" si="4"/>
        <v>0</v>
      </c>
      <c r="D55" s="7" t="s">
        <v>100</v>
      </c>
      <c r="E55" s="6" t="s">
        <v>16</v>
      </c>
      <c r="F55" s="6" t="s">
        <v>77</v>
      </c>
      <c r="G55" s="8" t="s">
        <v>222</v>
      </c>
      <c r="H55" s="8" t="s">
        <v>224</v>
      </c>
      <c r="I55" s="153" t="str">
        <f t="shared" si="3"/>
        <v>No</v>
      </c>
    </row>
    <row r="56" spans="1:9" ht="90" x14ac:dyDescent="0.25">
      <c r="A56" s="6">
        <f t="shared" si="5"/>
        <v>51</v>
      </c>
      <c r="B56" s="6" t="b">
        <f t="shared" si="4"/>
        <v>0</v>
      </c>
      <c r="D56" s="7" t="s">
        <v>100</v>
      </c>
      <c r="E56" s="6" t="s">
        <v>21</v>
      </c>
      <c r="F56" s="6" t="s">
        <v>88</v>
      </c>
      <c r="G56" s="8" t="s">
        <v>222</v>
      </c>
      <c r="H56" s="11" t="s">
        <v>225</v>
      </c>
      <c r="I56" s="153" t="str">
        <f t="shared" si="3"/>
        <v>No</v>
      </c>
    </row>
    <row r="57" spans="1:9" ht="105" x14ac:dyDescent="0.25">
      <c r="A57" s="6">
        <f t="shared" si="5"/>
        <v>52</v>
      </c>
      <c r="B57" s="6" t="b">
        <f t="shared" si="4"/>
        <v>0</v>
      </c>
      <c r="D57" s="7" t="s">
        <v>100</v>
      </c>
      <c r="E57" s="6" t="s">
        <v>23</v>
      </c>
      <c r="F57" s="6" t="s">
        <v>216</v>
      </c>
      <c r="G57" s="8" t="s">
        <v>222</v>
      </c>
      <c r="H57" s="8" t="s">
        <v>226</v>
      </c>
      <c r="I57" s="153" t="str">
        <f t="shared" si="3"/>
        <v>No</v>
      </c>
    </row>
    <row r="58" spans="1:9" ht="30" x14ac:dyDescent="0.25">
      <c r="A58" s="6">
        <f t="shared" si="5"/>
        <v>53</v>
      </c>
      <c r="B58" s="6" t="b">
        <f t="shared" si="4"/>
        <v>0</v>
      </c>
      <c r="D58" s="7" t="s">
        <v>100</v>
      </c>
      <c r="E58" s="6" t="s">
        <v>25</v>
      </c>
      <c r="F58" s="6" t="s">
        <v>14</v>
      </c>
      <c r="G58" s="8" t="s">
        <v>230</v>
      </c>
      <c r="H58" s="8" t="s">
        <v>917</v>
      </c>
      <c r="I58" s="153" t="str">
        <f t="shared" si="3"/>
        <v>No</v>
      </c>
    </row>
    <row r="59" spans="1:9" ht="210" x14ac:dyDescent="0.25">
      <c r="A59" s="6">
        <f t="shared" si="5"/>
        <v>54</v>
      </c>
      <c r="B59" s="6" t="b">
        <f t="shared" si="4"/>
        <v>0</v>
      </c>
      <c r="D59" s="7" t="s">
        <v>100</v>
      </c>
      <c r="E59" s="6" t="s">
        <v>25</v>
      </c>
      <c r="F59" s="6" t="s">
        <v>14</v>
      </c>
      <c r="G59" s="8" t="s">
        <v>241</v>
      </c>
      <c r="H59" s="8" t="s">
        <v>918</v>
      </c>
      <c r="I59" s="153" t="str">
        <f t="shared" si="3"/>
        <v>No</v>
      </c>
    </row>
    <row r="60" spans="1:9" ht="210" x14ac:dyDescent="0.25">
      <c r="A60" s="6">
        <f t="shared" si="5"/>
        <v>55</v>
      </c>
      <c r="B60" s="6" t="b">
        <f t="shared" si="4"/>
        <v>0</v>
      </c>
      <c r="D60" s="7" t="s">
        <v>100</v>
      </c>
      <c r="E60" s="6" t="s">
        <v>25</v>
      </c>
      <c r="F60" s="6" t="s">
        <v>14</v>
      </c>
      <c r="G60" s="8" t="s">
        <v>242</v>
      </c>
      <c r="H60" s="8" t="s">
        <v>919</v>
      </c>
      <c r="I60" s="153" t="str">
        <f t="shared" si="3"/>
        <v>No</v>
      </c>
    </row>
    <row r="61" spans="1:9" ht="135" x14ac:dyDescent="0.25">
      <c r="A61" s="6">
        <f t="shared" si="5"/>
        <v>56</v>
      </c>
      <c r="B61" s="6" t="b">
        <f t="shared" si="4"/>
        <v>0</v>
      </c>
      <c r="D61" s="7" t="s">
        <v>100</v>
      </c>
      <c r="E61" s="6" t="s">
        <v>25</v>
      </c>
      <c r="F61" s="6" t="s">
        <v>14</v>
      </c>
      <c r="G61" s="8" t="s">
        <v>245</v>
      </c>
      <c r="H61" s="8" t="s">
        <v>920</v>
      </c>
      <c r="I61" s="153" t="str">
        <f t="shared" si="3"/>
        <v>No</v>
      </c>
    </row>
    <row r="62" spans="1:9" ht="285" x14ac:dyDescent="0.25">
      <c r="A62" s="6">
        <f t="shared" si="5"/>
        <v>57</v>
      </c>
      <c r="B62" s="6" t="b">
        <f t="shared" si="4"/>
        <v>0</v>
      </c>
      <c r="D62" s="7" t="s">
        <v>100</v>
      </c>
      <c r="E62" s="6" t="s">
        <v>27</v>
      </c>
      <c r="F62" s="6" t="s">
        <v>14</v>
      </c>
      <c r="G62" s="8" t="s">
        <v>248</v>
      </c>
      <c r="H62" s="8" t="s">
        <v>921</v>
      </c>
      <c r="I62" s="153" t="str">
        <f t="shared" si="3"/>
        <v>No</v>
      </c>
    </row>
    <row r="63" spans="1:9" ht="165" x14ac:dyDescent="0.25">
      <c r="A63" s="6">
        <f t="shared" si="5"/>
        <v>58</v>
      </c>
      <c r="B63" s="6" t="b">
        <f t="shared" si="4"/>
        <v>0</v>
      </c>
      <c r="D63" s="7" t="s">
        <v>100</v>
      </c>
      <c r="E63" s="6" t="s">
        <v>27</v>
      </c>
      <c r="F63" s="6" t="s">
        <v>14</v>
      </c>
      <c r="G63" s="8" t="s">
        <v>250</v>
      </c>
      <c r="H63" s="8" t="s">
        <v>922</v>
      </c>
      <c r="I63" s="153" t="str">
        <f t="shared" si="3"/>
        <v>No</v>
      </c>
    </row>
    <row r="64" spans="1:9" ht="135" x14ac:dyDescent="0.25">
      <c r="A64" s="6">
        <f t="shared" si="5"/>
        <v>59</v>
      </c>
      <c r="B64" s="6" t="b">
        <f t="shared" si="4"/>
        <v>0</v>
      </c>
      <c r="D64" s="7" t="s">
        <v>100</v>
      </c>
      <c r="E64" s="6" t="s">
        <v>42</v>
      </c>
      <c r="F64" s="6" t="s">
        <v>14</v>
      </c>
      <c r="G64" s="8" t="s">
        <v>251</v>
      </c>
      <c r="H64" s="8" t="s">
        <v>923</v>
      </c>
      <c r="I64" s="153" t="str">
        <f t="shared" si="3"/>
        <v>No</v>
      </c>
    </row>
    <row r="65" spans="1:9" ht="135" x14ac:dyDescent="0.25">
      <c r="A65" s="6">
        <f t="shared" si="5"/>
        <v>60</v>
      </c>
      <c r="B65" s="6" t="b">
        <f t="shared" si="4"/>
        <v>0</v>
      </c>
      <c r="D65" s="7" t="s">
        <v>100</v>
      </c>
      <c r="E65" s="6" t="s">
        <v>44</v>
      </c>
      <c r="F65" s="6" t="s">
        <v>14</v>
      </c>
      <c r="G65" s="8" t="s">
        <v>259</v>
      </c>
      <c r="H65" s="8" t="s">
        <v>924</v>
      </c>
      <c r="I65" s="153" t="str">
        <f t="shared" si="3"/>
        <v>No</v>
      </c>
    </row>
    <row r="66" spans="1:9" ht="75" x14ac:dyDescent="0.25">
      <c r="A66" s="6">
        <f t="shared" si="5"/>
        <v>61</v>
      </c>
      <c r="B66" s="6" t="b">
        <f t="shared" si="4"/>
        <v>0</v>
      </c>
      <c r="D66" s="7" t="s">
        <v>100</v>
      </c>
      <c r="E66" s="6" t="s">
        <v>45</v>
      </c>
      <c r="F66" s="6" t="s">
        <v>14</v>
      </c>
      <c r="G66" s="8" t="s">
        <v>263</v>
      </c>
      <c r="H66" s="8" t="s">
        <v>925</v>
      </c>
      <c r="I66" s="153" t="str">
        <f t="shared" si="3"/>
        <v>No</v>
      </c>
    </row>
    <row r="67" spans="1:9" ht="45" x14ac:dyDescent="0.25">
      <c r="A67" s="6">
        <f t="shared" si="5"/>
        <v>62</v>
      </c>
      <c r="B67" s="6" t="b">
        <f t="shared" si="4"/>
        <v>0</v>
      </c>
      <c r="D67" s="7" t="s">
        <v>100</v>
      </c>
      <c r="E67" s="6" t="s">
        <v>47</v>
      </c>
      <c r="F67" s="6" t="s">
        <v>14</v>
      </c>
      <c r="G67" s="8" t="s">
        <v>267</v>
      </c>
      <c r="H67" s="8" t="s">
        <v>926</v>
      </c>
      <c r="I67" s="153" t="str">
        <f t="shared" si="3"/>
        <v>No</v>
      </c>
    </row>
    <row r="68" spans="1:9" ht="120" x14ac:dyDescent="0.25">
      <c r="A68" s="6">
        <f t="shared" si="5"/>
        <v>63</v>
      </c>
      <c r="B68" s="6" t="b">
        <f t="shared" si="4"/>
        <v>0</v>
      </c>
      <c r="D68" s="7" t="s">
        <v>100</v>
      </c>
      <c r="E68" s="6" t="s">
        <v>49</v>
      </c>
      <c r="F68" s="6" t="s">
        <v>47</v>
      </c>
      <c r="G68" s="8" t="s">
        <v>286</v>
      </c>
      <c r="H68" s="8" t="s">
        <v>287</v>
      </c>
      <c r="I68" s="153" t="str">
        <f t="shared" si="3"/>
        <v>No</v>
      </c>
    </row>
    <row r="69" spans="1:9" ht="90" x14ac:dyDescent="0.25">
      <c r="A69" s="6">
        <f t="shared" si="5"/>
        <v>64</v>
      </c>
      <c r="B69" s="6" t="b">
        <f t="shared" si="4"/>
        <v>0</v>
      </c>
      <c r="D69" s="7" t="s">
        <v>100</v>
      </c>
      <c r="E69" s="6" t="s">
        <v>49</v>
      </c>
      <c r="F69" s="6" t="s">
        <v>77</v>
      </c>
      <c r="G69" s="8" t="s">
        <v>286</v>
      </c>
      <c r="H69" s="8" t="s">
        <v>288</v>
      </c>
      <c r="I69" s="153" t="str">
        <f t="shared" si="3"/>
        <v>No</v>
      </c>
    </row>
    <row r="70" spans="1:9" ht="75" x14ac:dyDescent="0.25">
      <c r="A70" s="6">
        <f t="shared" si="5"/>
        <v>65</v>
      </c>
      <c r="B70" s="6" t="b">
        <f t="shared" si="4"/>
        <v>0</v>
      </c>
      <c r="D70" s="7" t="s">
        <v>100</v>
      </c>
      <c r="E70" s="6" t="s">
        <v>51</v>
      </c>
      <c r="F70" s="6" t="s">
        <v>88</v>
      </c>
      <c r="G70" s="8" t="s">
        <v>286</v>
      </c>
      <c r="H70" s="8" t="s">
        <v>289</v>
      </c>
      <c r="I70" s="153" t="str">
        <f t="shared" si="3"/>
        <v>No</v>
      </c>
    </row>
    <row r="71" spans="1:9" ht="180" x14ac:dyDescent="0.25">
      <c r="A71" s="6">
        <f t="shared" si="5"/>
        <v>66</v>
      </c>
      <c r="B71" s="6" t="b">
        <f>AND(E70=E71,F70=F71,G70=G71)</f>
        <v>0</v>
      </c>
      <c r="D71" s="7" t="s">
        <v>100</v>
      </c>
      <c r="E71" s="6" t="s">
        <v>53</v>
      </c>
      <c r="F71" s="6" t="s">
        <v>47</v>
      </c>
      <c r="G71" s="8" t="s">
        <v>290</v>
      </c>
      <c r="H71" s="8" t="s">
        <v>291</v>
      </c>
      <c r="I71" s="153" t="str">
        <f t="shared" si="3"/>
        <v>No</v>
      </c>
    </row>
    <row r="72" spans="1:9" ht="21" x14ac:dyDescent="0.25">
      <c r="A72" s="139"/>
      <c r="B72" s="139"/>
      <c r="D72" s="139" t="s">
        <v>119</v>
      </c>
      <c r="E72" s="139"/>
      <c r="F72" s="139" t="s">
        <v>77</v>
      </c>
      <c r="G72" s="139" t="s">
        <v>290</v>
      </c>
      <c r="H72" s="139" t="s">
        <v>292</v>
      </c>
      <c r="I72" s="156"/>
    </row>
    <row r="73" spans="1:9" x14ac:dyDescent="0.25">
      <c r="A73" s="6">
        <f>A71+1</f>
        <v>67</v>
      </c>
      <c r="B73" s="6" t="b">
        <f>AND(E73=E74,F73=F74,G73=G74)</f>
        <v>0</v>
      </c>
      <c r="D73" s="7" t="s">
        <v>120</v>
      </c>
      <c r="E73" s="6" t="s">
        <v>14</v>
      </c>
      <c r="F73" s="6" t="s">
        <v>14</v>
      </c>
      <c r="G73" s="8" t="s">
        <v>121</v>
      </c>
      <c r="H73" s="8"/>
      <c r="I73" s="153" t="str">
        <f t="shared" ref="I73:I101" si="6">IF(B73=TRUE, "Yes", "No")</f>
        <v>No</v>
      </c>
    </row>
    <row r="74" spans="1:9" ht="30" x14ac:dyDescent="0.25">
      <c r="A74" s="6">
        <f>A73+1</f>
        <v>68</v>
      </c>
      <c r="B74" s="6" t="b">
        <f t="shared" ref="B74:B100" si="7">OR(AND(E74=E75,F74=F75,G74=G75),AND(B73=TRUE,E73=E74,F73=F74,G73=G74))</f>
        <v>0</v>
      </c>
      <c r="D74" s="7" t="s">
        <v>122</v>
      </c>
      <c r="E74" s="6" t="s">
        <v>16</v>
      </c>
      <c r="F74" s="6" t="s">
        <v>14</v>
      </c>
      <c r="G74" s="8" t="s">
        <v>123</v>
      </c>
      <c r="H74" s="8"/>
      <c r="I74" s="153" t="str">
        <f t="shared" si="6"/>
        <v>No</v>
      </c>
    </row>
    <row r="75" spans="1:9" ht="30" x14ac:dyDescent="0.25">
      <c r="A75" s="6">
        <f t="shared" ref="A75:A101" si="8">A74+1</f>
        <v>69</v>
      </c>
      <c r="B75" s="6" t="b">
        <f t="shared" si="7"/>
        <v>0</v>
      </c>
      <c r="D75" s="7" t="s">
        <v>122</v>
      </c>
      <c r="E75" s="6" t="s">
        <v>16</v>
      </c>
      <c r="F75" s="6" t="s">
        <v>47</v>
      </c>
      <c r="G75" s="8" t="s">
        <v>125</v>
      </c>
      <c r="H75" s="8"/>
      <c r="I75" s="153" t="str">
        <f t="shared" si="6"/>
        <v>No</v>
      </c>
    </row>
    <row r="76" spans="1:9" ht="30" x14ac:dyDescent="0.25">
      <c r="A76" s="6">
        <f t="shared" si="8"/>
        <v>70</v>
      </c>
      <c r="B76" s="6" t="b">
        <f t="shared" si="7"/>
        <v>0</v>
      </c>
      <c r="D76" s="7" t="s">
        <v>122</v>
      </c>
      <c r="E76" s="6" t="s">
        <v>16</v>
      </c>
      <c r="F76" s="6" t="s">
        <v>77</v>
      </c>
      <c r="G76" s="8" t="s">
        <v>126</v>
      </c>
      <c r="H76" s="8"/>
      <c r="I76" s="153" t="str">
        <f t="shared" si="6"/>
        <v>No</v>
      </c>
    </row>
    <row r="77" spans="1:9" ht="30" x14ac:dyDescent="0.25">
      <c r="A77" s="6">
        <f t="shared" si="8"/>
        <v>71</v>
      </c>
      <c r="B77" s="6" t="b">
        <f t="shared" si="7"/>
        <v>0</v>
      </c>
      <c r="D77" s="7" t="s">
        <v>122</v>
      </c>
      <c r="E77" s="6" t="s">
        <v>16</v>
      </c>
      <c r="F77" s="6" t="s">
        <v>88</v>
      </c>
      <c r="G77" s="8" t="s">
        <v>127</v>
      </c>
      <c r="H77" s="8"/>
      <c r="I77" s="153" t="str">
        <f t="shared" si="6"/>
        <v>No</v>
      </c>
    </row>
    <row r="78" spans="1:9" ht="45" x14ac:dyDescent="0.25">
      <c r="A78" s="6">
        <f t="shared" si="8"/>
        <v>72</v>
      </c>
      <c r="B78" s="6" t="b">
        <f t="shared" si="7"/>
        <v>0</v>
      </c>
      <c r="D78" s="7" t="s">
        <v>122</v>
      </c>
      <c r="E78" s="6" t="s">
        <v>21</v>
      </c>
      <c r="F78" s="6" t="s">
        <v>14</v>
      </c>
      <c r="G78" s="8" t="s">
        <v>128</v>
      </c>
      <c r="H78" s="8"/>
      <c r="I78" s="153" t="str">
        <f t="shared" si="6"/>
        <v>No</v>
      </c>
    </row>
    <row r="79" spans="1:9" ht="30" x14ac:dyDescent="0.25">
      <c r="A79" s="6">
        <f t="shared" si="8"/>
        <v>73</v>
      </c>
      <c r="B79" s="6" t="b">
        <f t="shared" si="7"/>
        <v>0</v>
      </c>
      <c r="D79" s="7" t="s">
        <v>129</v>
      </c>
      <c r="E79" s="6" t="s">
        <v>16</v>
      </c>
      <c r="F79" s="6" t="s">
        <v>14</v>
      </c>
      <c r="G79" s="8" t="s">
        <v>130</v>
      </c>
      <c r="H79" s="8"/>
      <c r="I79" s="153" t="str">
        <f t="shared" si="6"/>
        <v>No</v>
      </c>
    </row>
    <row r="80" spans="1:9" ht="45" x14ac:dyDescent="0.25">
      <c r="A80" s="6">
        <f t="shared" si="8"/>
        <v>74</v>
      </c>
      <c r="B80" s="6" t="b">
        <f t="shared" si="7"/>
        <v>0</v>
      </c>
      <c r="D80" s="7" t="s">
        <v>129</v>
      </c>
      <c r="E80" s="6" t="s">
        <v>21</v>
      </c>
      <c r="F80" s="6" t="s">
        <v>14</v>
      </c>
      <c r="G80" s="8" t="s">
        <v>132</v>
      </c>
      <c r="H80" s="8"/>
      <c r="I80" s="153" t="str">
        <f t="shared" si="6"/>
        <v>No</v>
      </c>
    </row>
    <row r="81" spans="1:9" ht="30" x14ac:dyDescent="0.25">
      <c r="A81" s="6">
        <f t="shared" si="8"/>
        <v>75</v>
      </c>
      <c r="B81" s="6" t="b">
        <f t="shared" si="7"/>
        <v>0</v>
      </c>
      <c r="D81" s="7" t="s">
        <v>129</v>
      </c>
      <c r="E81" s="6" t="s">
        <v>23</v>
      </c>
      <c r="F81" s="6" t="s">
        <v>14</v>
      </c>
      <c r="G81" s="8" t="s">
        <v>133</v>
      </c>
      <c r="H81" s="8"/>
      <c r="I81" s="153" t="str">
        <f t="shared" si="6"/>
        <v>No</v>
      </c>
    </row>
    <row r="82" spans="1:9" ht="45" x14ac:dyDescent="0.25">
      <c r="A82" s="6">
        <f t="shared" si="8"/>
        <v>76</v>
      </c>
      <c r="B82" s="6" t="b">
        <f t="shared" si="7"/>
        <v>0</v>
      </c>
      <c r="D82" s="7" t="s">
        <v>129</v>
      </c>
      <c r="E82" s="6" t="s">
        <v>25</v>
      </c>
      <c r="F82" s="6" t="s">
        <v>14</v>
      </c>
      <c r="G82" s="8" t="s">
        <v>134</v>
      </c>
      <c r="H82" s="8"/>
      <c r="I82" s="153" t="str">
        <f t="shared" si="6"/>
        <v>No</v>
      </c>
    </row>
    <row r="83" spans="1:9" ht="30" x14ac:dyDescent="0.25">
      <c r="A83" s="6">
        <f t="shared" si="8"/>
        <v>77</v>
      </c>
      <c r="B83" s="6" t="b">
        <f t="shared" si="7"/>
        <v>0</v>
      </c>
      <c r="D83" s="7" t="s">
        <v>135</v>
      </c>
      <c r="E83" s="6" t="s">
        <v>16</v>
      </c>
      <c r="F83" s="6" t="s">
        <v>14</v>
      </c>
      <c r="G83" s="8" t="s">
        <v>136</v>
      </c>
      <c r="H83" s="8"/>
      <c r="I83" s="153" t="str">
        <f t="shared" si="6"/>
        <v>No</v>
      </c>
    </row>
    <row r="84" spans="1:9" ht="45" x14ac:dyDescent="0.25">
      <c r="A84" s="6">
        <f t="shared" si="8"/>
        <v>78</v>
      </c>
      <c r="B84" s="6" t="b">
        <f t="shared" si="7"/>
        <v>0</v>
      </c>
      <c r="D84" s="7" t="s">
        <v>135</v>
      </c>
      <c r="E84" s="6" t="s">
        <v>21</v>
      </c>
      <c r="F84" s="6" t="s">
        <v>14</v>
      </c>
      <c r="G84" s="8" t="s">
        <v>137</v>
      </c>
      <c r="H84" s="8"/>
      <c r="I84" s="153" t="str">
        <f t="shared" si="6"/>
        <v>No</v>
      </c>
    </row>
    <row r="85" spans="1:9" ht="30" x14ac:dyDescent="0.25">
      <c r="A85" s="6">
        <f t="shared" si="8"/>
        <v>79</v>
      </c>
      <c r="B85" s="6" t="b">
        <f t="shared" si="7"/>
        <v>0</v>
      </c>
      <c r="D85" s="7" t="s">
        <v>135</v>
      </c>
      <c r="E85" s="6" t="s">
        <v>23</v>
      </c>
      <c r="F85" s="6" t="s">
        <v>14</v>
      </c>
      <c r="G85" s="8" t="s">
        <v>138</v>
      </c>
      <c r="H85" s="8"/>
      <c r="I85" s="153" t="str">
        <f t="shared" si="6"/>
        <v>No</v>
      </c>
    </row>
    <row r="86" spans="1:9" ht="45" x14ac:dyDescent="0.25">
      <c r="A86" s="6">
        <f t="shared" si="8"/>
        <v>80</v>
      </c>
      <c r="B86" s="6" t="b">
        <f t="shared" si="7"/>
        <v>0</v>
      </c>
      <c r="D86" s="7" t="s">
        <v>140</v>
      </c>
      <c r="E86" s="6" t="s">
        <v>14</v>
      </c>
      <c r="F86" s="6" t="s">
        <v>14</v>
      </c>
      <c r="G86" s="8" t="s">
        <v>141</v>
      </c>
      <c r="H86" s="8"/>
      <c r="I86" s="153" t="str">
        <f t="shared" si="6"/>
        <v>No</v>
      </c>
    </row>
    <row r="87" spans="1:9" ht="30" x14ac:dyDescent="0.25">
      <c r="A87" s="6">
        <f t="shared" si="8"/>
        <v>81</v>
      </c>
      <c r="B87" s="6" t="b">
        <f t="shared" si="7"/>
        <v>0</v>
      </c>
      <c r="D87" s="7" t="s">
        <v>143</v>
      </c>
      <c r="E87" s="6" t="s">
        <v>14</v>
      </c>
      <c r="F87" s="6" t="s">
        <v>14</v>
      </c>
      <c r="G87" s="8" t="s">
        <v>144</v>
      </c>
      <c r="H87" s="8"/>
      <c r="I87" s="153" t="str">
        <f t="shared" si="6"/>
        <v>No</v>
      </c>
    </row>
    <row r="88" spans="1:9" x14ac:dyDescent="0.25">
      <c r="A88" s="6">
        <f t="shared" si="8"/>
        <v>82</v>
      </c>
      <c r="B88" s="6" t="b">
        <f t="shared" si="7"/>
        <v>0</v>
      </c>
      <c r="D88" s="7" t="s">
        <v>146</v>
      </c>
      <c r="E88" s="6" t="s">
        <v>16</v>
      </c>
      <c r="F88" s="6" t="s">
        <v>47</v>
      </c>
      <c r="G88" s="8" t="s">
        <v>147</v>
      </c>
      <c r="H88" s="8"/>
      <c r="I88" s="153" t="str">
        <f t="shared" si="6"/>
        <v>No</v>
      </c>
    </row>
    <row r="89" spans="1:9" ht="30" x14ac:dyDescent="0.25">
      <c r="A89" s="6">
        <f t="shared" si="8"/>
        <v>83</v>
      </c>
      <c r="B89" s="6" t="b">
        <f t="shared" si="7"/>
        <v>0</v>
      </c>
      <c r="D89" s="7" t="s">
        <v>146</v>
      </c>
      <c r="E89" s="6" t="s">
        <v>16</v>
      </c>
      <c r="F89" s="6" t="s">
        <v>77</v>
      </c>
      <c r="G89" s="8" t="s">
        <v>149</v>
      </c>
      <c r="H89" s="8"/>
      <c r="I89" s="153" t="str">
        <f t="shared" si="6"/>
        <v>No</v>
      </c>
    </row>
    <row r="90" spans="1:9" ht="30" x14ac:dyDescent="0.25">
      <c r="A90" s="6">
        <f t="shared" si="8"/>
        <v>84</v>
      </c>
      <c r="B90" s="6" t="b">
        <f t="shared" si="7"/>
        <v>0</v>
      </c>
      <c r="D90" s="7" t="s">
        <v>146</v>
      </c>
      <c r="E90" s="6" t="s">
        <v>21</v>
      </c>
      <c r="F90" s="6" t="s">
        <v>14</v>
      </c>
      <c r="G90" s="8" t="s">
        <v>150</v>
      </c>
      <c r="H90" s="8"/>
      <c r="I90" s="153" t="str">
        <f t="shared" si="6"/>
        <v>No</v>
      </c>
    </row>
    <row r="91" spans="1:9" ht="45" x14ac:dyDescent="0.25">
      <c r="A91" s="6">
        <f t="shared" si="8"/>
        <v>85</v>
      </c>
      <c r="B91" s="6" t="b">
        <f t="shared" si="7"/>
        <v>0</v>
      </c>
      <c r="D91" s="7" t="s">
        <v>146</v>
      </c>
      <c r="E91" s="6" t="s">
        <v>23</v>
      </c>
      <c r="F91" s="6" t="s">
        <v>14</v>
      </c>
      <c r="G91" s="8" t="s">
        <v>151</v>
      </c>
      <c r="H91" s="8"/>
      <c r="I91" s="153" t="str">
        <f t="shared" si="6"/>
        <v>No</v>
      </c>
    </row>
    <row r="92" spans="1:9" x14ac:dyDescent="0.25">
      <c r="A92" s="6">
        <f t="shared" si="8"/>
        <v>86</v>
      </c>
      <c r="B92" s="6" t="b">
        <f t="shared" si="7"/>
        <v>0</v>
      </c>
      <c r="D92" s="7" t="s">
        <v>146</v>
      </c>
      <c r="E92" s="6" t="s">
        <v>25</v>
      </c>
      <c r="F92" s="6" t="s">
        <v>14</v>
      </c>
      <c r="G92" s="8" t="s">
        <v>152</v>
      </c>
      <c r="H92" s="8"/>
      <c r="I92" s="153" t="str">
        <f t="shared" si="6"/>
        <v>No</v>
      </c>
    </row>
    <row r="93" spans="1:9" x14ac:dyDescent="0.25">
      <c r="A93" s="6">
        <f t="shared" si="8"/>
        <v>87</v>
      </c>
      <c r="B93" s="6" t="b">
        <f t="shared" si="7"/>
        <v>0</v>
      </c>
      <c r="D93" s="7" t="s">
        <v>153</v>
      </c>
      <c r="E93" s="6" t="s">
        <v>14</v>
      </c>
      <c r="F93" s="6" t="s">
        <v>14</v>
      </c>
      <c r="G93" s="8" t="s">
        <v>154</v>
      </c>
      <c r="H93" s="8"/>
      <c r="I93" s="153" t="str">
        <f t="shared" si="6"/>
        <v>No</v>
      </c>
    </row>
    <row r="94" spans="1:9" ht="90" x14ac:dyDescent="0.25">
      <c r="A94" s="6">
        <f t="shared" si="8"/>
        <v>88</v>
      </c>
      <c r="B94" s="6" t="b">
        <f t="shared" si="7"/>
        <v>0</v>
      </c>
      <c r="D94" s="7" t="s">
        <v>153</v>
      </c>
      <c r="E94" s="6" t="s">
        <v>16</v>
      </c>
      <c r="F94" s="6"/>
      <c r="G94" s="8" t="s">
        <v>156</v>
      </c>
      <c r="H94" s="11" t="s">
        <v>157</v>
      </c>
      <c r="I94" s="153" t="str">
        <f t="shared" si="6"/>
        <v>No</v>
      </c>
    </row>
    <row r="95" spans="1:9" ht="60" x14ac:dyDescent="0.25">
      <c r="A95" s="6">
        <f t="shared" si="8"/>
        <v>89</v>
      </c>
      <c r="B95" s="6" t="b">
        <f t="shared" si="7"/>
        <v>0</v>
      </c>
      <c r="D95" s="7" t="s">
        <v>153</v>
      </c>
      <c r="E95" s="6" t="s">
        <v>21</v>
      </c>
      <c r="F95" s="6"/>
      <c r="G95" s="8" t="s">
        <v>158</v>
      </c>
      <c r="H95" s="11" t="s">
        <v>159</v>
      </c>
      <c r="I95" s="153" t="str">
        <f t="shared" si="6"/>
        <v>No</v>
      </c>
    </row>
    <row r="96" spans="1:9" ht="45" x14ac:dyDescent="0.25">
      <c r="A96" s="6">
        <f t="shared" si="8"/>
        <v>90</v>
      </c>
      <c r="B96" s="6" t="b">
        <f t="shared" si="7"/>
        <v>0</v>
      </c>
      <c r="D96" s="7" t="s">
        <v>153</v>
      </c>
      <c r="E96" s="6" t="s">
        <v>23</v>
      </c>
      <c r="F96" s="6"/>
      <c r="G96" s="8" t="s">
        <v>160</v>
      </c>
      <c r="H96" s="11" t="s">
        <v>161</v>
      </c>
      <c r="I96" s="153" t="str">
        <f t="shared" si="6"/>
        <v>No</v>
      </c>
    </row>
    <row r="97" spans="1:9" ht="45" x14ac:dyDescent="0.25">
      <c r="A97" s="6">
        <f t="shared" si="8"/>
        <v>91</v>
      </c>
      <c r="B97" s="6" t="b">
        <f t="shared" si="7"/>
        <v>0</v>
      </c>
      <c r="D97" s="7" t="s">
        <v>153</v>
      </c>
      <c r="E97" s="6" t="s">
        <v>25</v>
      </c>
      <c r="F97" s="6" t="s">
        <v>47</v>
      </c>
      <c r="G97" s="8" t="s">
        <v>162</v>
      </c>
      <c r="H97" s="8"/>
      <c r="I97" s="153" t="str">
        <f t="shared" si="6"/>
        <v>No</v>
      </c>
    </row>
    <row r="98" spans="1:9" x14ac:dyDescent="0.25">
      <c r="A98" s="6">
        <f t="shared" si="8"/>
        <v>92</v>
      </c>
      <c r="B98" s="6" t="b">
        <f t="shared" si="7"/>
        <v>0</v>
      </c>
      <c r="D98" s="7" t="s">
        <v>153</v>
      </c>
      <c r="E98" s="6" t="s">
        <v>25</v>
      </c>
      <c r="F98" s="6" t="s">
        <v>77</v>
      </c>
      <c r="G98" s="8" t="s">
        <v>163</v>
      </c>
      <c r="H98" s="8"/>
      <c r="I98" s="153" t="str">
        <f t="shared" si="6"/>
        <v>No</v>
      </c>
    </row>
    <row r="99" spans="1:9" ht="30" x14ac:dyDescent="0.25">
      <c r="A99" s="6">
        <f t="shared" si="8"/>
        <v>93</v>
      </c>
      <c r="B99" s="6" t="b">
        <f t="shared" si="7"/>
        <v>0</v>
      </c>
      <c r="D99" s="7" t="s">
        <v>153</v>
      </c>
      <c r="E99" s="6" t="s">
        <v>27</v>
      </c>
      <c r="F99" s="6" t="s">
        <v>47</v>
      </c>
      <c r="G99" s="8" t="s">
        <v>164</v>
      </c>
      <c r="H99" s="8"/>
      <c r="I99" s="153" t="str">
        <f t="shared" si="6"/>
        <v>No</v>
      </c>
    </row>
    <row r="100" spans="1:9" ht="30" x14ac:dyDescent="0.25">
      <c r="A100" s="6">
        <f t="shared" si="8"/>
        <v>94</v>
      </c>
      <c r="B100" s="6" t="b">
        <f t="shared" si="7"/>
        <v>0</v>
      </c>
      <c r="D100" s="7" t="s">
        <v>153</v>
      </c>
      <c r="E100" s="6" t="s">
        <v>42</v>
      </c>
      <c r="F100" s="6" t="s">
        <v>47</v>
      </c>
      <c r="G100" s="8" t="s">
        <v>165</v>
      </c>
      <c r="H100" s="8"/>
      <c r="I100" s="153" t="str">
        <f t="shared" si="6"/>
        <v>No</v>
      </c>
    </row>
    <row r="101" spans="1:9" x14ac:dyDescent="0.25">
      <c r="A101" s="6">
        <f t="shared" si="8"/>
        <v>95</v>
      </c>
      <c r="B101" s="6" t="b">
        <f>AND(E100=E101,F100=F101,G100=G101)</f>
        <v>0</v>
      </c>
      <c r="D101" s="7" t="s">
        <v>153</v>
      </c>
      <c r="E101" s="6" t="s">
        <v>42</v>
      </c>
      <c r="F101" s="6" t="s">
        <v>77</v>
      </c>
      <c r="G101" s="8" t="s">
        <v>166</v>
      </c>
      <c r="H101" s="8"/>
      <c r="I101" s="153" t="str">
        <f t="shared" si="6"/>
        <v>No</v>
      </c>
    </row>
    <row r="102" spans="1:9" ht="21" x14ac:dyDescent="0.25">
      <c r="A102" s="139"/>
      <c r="B102" s="139"/>
      <c r="D102" s="139" t="s">
        <v>167</v>
      </c>
      <c r="E102" s="139"/>
      <c r="F102" s="139"/>
      <c r="G102" s="139"/>
      <c r="H102" s="139"/>
      <c r="I102" s="156"/>
    </row>
    <row r="103" spans="1:9" ht="30" x14ac:dyDescent="0.25">
      <c r="A103" s="6">
        <f>A101+1</f>
        <v>96</v>
      </c>
      <c r="B103" s="6" t="b">
        <f>AND(E103=E104,F103=F104,G103=G104)</f>
        <v>0</v>
      </c>
      <c r="D103" s="7" t="s">
        <v>168</v>
      </c>
      <c r="E103" s="6" t="s">
        <v>16</v>
      </c>
      <c r="F103" s="6" t="s">
        <v>14</v>
      </c>
      <c r="G103" s="8" t="s">
        <v>169</v>
      </c>
      <c r="H103" s="8"/>
      <c r="I103" s="153" t="str">
        <f t="shared" ref="I103:I108" si="9">IF(B103=TRUE, "Yes", "No")</f>
        <v>No</v>
      </c>
    </row>
    <row r="104" spans="1:9" ht="30" x14ac:dyDescent="0.25">
      <c r="A104" s="6">
        <f>A103+1</f>
        <v>97</v>
      </c>
      <c r="B104" s="6" t="b">
        <f>OR(AND(E104=E105,F104=F105,G104=G105),AND(B103=TRUE,E103=E104,F103=F104,G103=G104))</f>
        <v>0</v>
      </c>
      <c r="D104" s="7" t="s">
        <v>168</v>
      </c>
      <c r="E104" s="6" t="s">
        <v>21</v>
      </c>
      <c r="F104" s="6" t="s">
        <v>14</v>
      </c>
      <c r="G104" s="8" t="s">
        <v>171</v>
      </c>
      <c r="H104" s="8"/>
      <c r="I104" s="153" t="str">
        <f t="shared" si="9"/>
        <v>No</v>
      </c>
    </row>
    <row r="105" spans="1:9" ht="30" x14ac:dyDescent="0.25">
      <c r="A105" s="6">
        <f t="shared" ref="A105:A108" si="10">A104+1</f>
        <v>98</v>
      </c>
      <c r="B105" s="6" t="b">
        <f>OR(AND(E105=E106,F105=F106,G105=G106),AND(B104=TRUE,E104=E105,F104=F105,G104=G105))</f>
        <v>0</v>
      </c>
      <c r="D105" s="7" t="s">
        <v>168</v>
      </c>
      <c r="E105" s="6" t="s">
        <v>23</v>
      </c>
      <c r="F105" s="6" t="s">
        <v>14</v>
      </c>
      <c r="G105" s="8" t="s">
        <v>172</v>
      </c>
      <c r="H105" s="8"/>
      <c r="I105" s="153" t="str">
        <f t="shared" si="9"/>
        <v>No</v>
      </c>
    </row>
    <row r="106" spans="1:9" ht="45" x14ac:dyDescent="0.25">
      <c r="A106" s="6">
        <f t="shared" si="10"/>
        <v>99</v>
      </c>
      <c r="B106" s="6" t="b">
        <f>OR(AND(E106=E107,F106=F107,G106=G107),AND(B105=TRUE,E105=E106,F105=F106,G105=G106))</f>
        <v>0</v>
      </c>
      <c r="D106" s="7" t="s">
        <v>168</v>
      </c>
      <c r="E106" s="6" t="s">
        <v>25</v>
      </c>
      <c r="F106" s="6" t="s">
        <v>47</v>
      </c>
      <c r="G106" s="8" t="s">
        <v>173</v>
      </c>
      <c r="H106" s="8" t="s">
        <v>174</v>
      </c>
      <c r="I106" s="153" t="str">
        <f t="shared" si="9"/>
        <v>No</v>
      </c>
    </row>
    <row r="107" spans="1:9" ht="45" x14ac:dyDescent="0.25">
      <c r="A107" s="6">
        <f t="shared" si="10"/>
        <v>100</v>
      </c>
      <c r="B107" s="6" t="b">
        <f>OR(AND(E107=E108,F107=F108,G107=G108),AND(B106=TRUE,E106=E107,F106=F107,G106=G107))</f>
        <v>0</v>
      </c>
      <c r="D107" s="7" t="s">
        <v>168</v>
      </c>
      <c r="E107" s="6" t="s">
        <v>25</v>
      </c>
      <c r="F107" s="6" t="s">
        <v>77</v>
      </c>
      <c r="G107" s="8" t="s">
        <v>173</v>
      </c>
      <c r="H107" s="8" t="s">
        <v>175</v>
      </c>
      <c r="I107" s="153" t="str">
        <f t="shared" si="9"/>
        <v>No</v>
      </c>
    </row>
    <row r="108" spans="1:9" ht="60" x14ac:dyDescent="0.25">
      <c r="A108" s="6">
        <f t="shared" si="10"/>
        <v>101</v>
      </c>
      <c r="B108" s="6" t="b">
        <f>AND(E107=E108,F107=F108,G107=G108)</f>
        <v>0</v>
      </c>
      <c r="D108" s="7" t="s">
        <v>168</v>
      </c>
      <c r="E108" s="6" t="s">
        <v>27</v>
      </c>
      <c r="F108" s="6" t="s">
        <v>14</v>
      </c>
      <c r="G108" s="8" t="s">
        <v>176</v>
      </c>
      <c r="H108" s="8"/>
      <c r="I108" s="153" t="str">
        <f t="shared" si="9"/>
        <v>No</v>
      </c>
    </row>
    <row r="109" spans="1:9" ht="26.25" x14ac:dyDescent="0.25">
      <c r="A109" s="138"/>
      <c r="B109" s="138"/>
      <c r="D109" s="138" t="s">
        <v>177</v>
      </c>
      <c r="E109" s="136"/>
      <c r="F109" s="136"/>
      <c r="G109" s="136"/>
      <c r="H109" s="136"/>
      <c r="I109" s="154"/>
    </row>
    <row r="110" spans="1:9" x14ac:dyDescent="0.25">
      <c r="A110" s="6">
        <f>A108+1</f>
        <v>102</v>
      </c>
      <c r="B110" s="6" t="b">
        <f>AND(E110=E111,F110=F111,G110=G111)</f>
        <v>0</v>
      </c>
      <c r="D110" s="134" t="s">
        <v>178</v>
      </c>
      <c r="E110" s="133" t="s">
        <v>16</v>
      </c>
      <c r="F110" s="133" t="s">
        <v>14</v>
      </c>
      <c r="G110" s="135" t="s">
        <v>179</v>
      </c>
      <c r="H110" s="135"/>
      <c r="I110" s="153" t="str">
        <f t="shared" ref="I110:I141" si="11">IF(B110=TRUE, "Yes", "No")</f>
        <v>No</v>
      </c>
    </row>
    <row r="111" spans="1:9" ht="45" x14ac:dyDescent="0.25">
      <c r="A111" s="6">
        <f>A110+1</f>
        <v>103</v>
      </c>
      <c r="B111" s="6" t="b">
        <f t="shared" ref="B111:B142" si="12">OR(AND(E111=E112,F111=F112,G111=G112),AND(B110=TRUE,E110=E111,F110=F111,G110=G111))</f>
        <v>0</v>
      </c>
      <c r="D111" s="7" t="s">
        <v>178</v>
      </c>
      <c r="E111" s="6" t="s">
        <v>21</v>
      </c>
      <c r="F111" s="6" t="s">
        <v>14</v>
      </c>
      <c r="G111" s="8" t="s">
        <v>181</v>
      </c>
      <c r="H111" s="8"/>
      <c r="I111" s="153" t="str">
        <f t="shared" si="11"/>
        <v>No</v>
      </c>
    </row>
    <row r="112" spans="1:9" ht="30" x14ac:dyDescent="0.25">
      <c r="A112" s="6">
        <f t="shared" ref="A112:A176" si="13">A111+1</f>
        <v>104</v>
      </c>
      <c r="B112" s="6" t="b">
        <f t="shared" si="12"/>
        <v>0</v>
      </c>
      <c r="D112" s="7" t="s">
        <v>178</v>
      </c>
      <c r="E112" s="6" t="s">
        <v>23</v>
      </c>
      <c r="F112" s="6" t="s">
        <v>14</v>
      </c>
      <c r="G112" s="8" t="s">
        <v>182</v>
      </c>
      <c r="H112" s="8"/>
      <c r="I112" s="153" t="str">
        <f t="shared" si="11"/>
        <v>No</v>
      </c>
    </row>
    <row r="113" spans="1:9" x14ac:dyDescent="0.25">
      <c r="A113" s="6">
        <f t="shared" si="13"/>
        <v>105</v>
      </c>
      <c r="B113" s="6" t="b">
        <f t="shared" si="12"/>
        <v>0</v>
      </c>
      <c r="D113" s="7" t="s">
        <v>178</v>
      </c>
      <c r="E113" s="6" t="s">
        <v>25</v>
      </c>
      <c r="F113" s="6" t="s">
        <v>14</v>
      </c>
      <c r="G113" s="8" t="s">
        <v>183</v>
      </c>
      <c r="H113" s="8"/>
      <c r="I113" s="153" t="str">
        <f t="shared" si="11"/>
        <v>No</v>
      </c>
    </row>
    <row r="114" spans="1:9" x14ac:dyDescent="0.25">
      <c r="A114" s="6">
        <f t="shared" si="13"/>
        <v>106</v>
      </c>
      <c r="B114" s="6" t="b">
        <f t="shared" si="12"/>
        <v>0</v>
      </c>
      <c r="D114" s="7" t="s">
        <v>178</v>
      </c>
      <c r="E114" s="6" t="s">
        <v>27</v>
      </c>
      <c r="F114" s="6" t="s">
        <v>14</v>
      </c>
      <c r="G114" s="8" t="s">
        <v>184</v>
      </c>
      <c r="H114" s="8"/>
      <c r="I114" s="153" t="str">
        <f t="shared" si="11"/>
        <v>No</v>
      </c>
    </row>
    <row r="115" spans="1:9" ht="45" x14ac:dyDescent="0.25">
      <c r="A115" s="6">
        <f t="shared" si="13"/>
        <v>107</v>
      </c>
      <c r="B115" s="6" t="b">
        <f t="shared" si="12"/>
        <v>0</v>
      </c>
      <c r="D115" s="7" t="s">
        <v>185</v>
      </c>
      <c r="E115" s="6" t="s">
        <v>16</v>
      </c>
      <c r="F115" s="6" t="s">
        <v>14</v>
      </c>
      <c r="G115" s="8" t="s">
        <v>186</v>
      </c>
      <c r="H115" s="8"/>
      <c r="I115" s="153" t="str">
        <f t="shared" si="11"/>
        <v>No</v>
      </c>
    </row>
    <row r="116" spans="1:9" ht="60" x14ac:dyDescent="0.25">
      <c r="A116" s="6">
        <f t="shared" si="13"/>
        <v>108</v>
      </c>
      <c r="B116" s="6" t="b">
        <f t="shared" si="12"/>
        <v>0</v>
      </c>
      <c r="D116" s="7" t="s">
        <v>185</v>
      </c>
      <c r="E116" s="6" t="s">
        <v>21</v>
      </c>
      <c r="F116" s="6" t="s">
        <v>14</v>
      </c>
      <c r="G116" s="8" t="s">
        <v>188</v>
      </c>
      <c r="H116" s="8"/>
      <c r="I116" s="153" t="str">
        <f t="shared" si="11"/>
        <v>No</v>
      </c>
    </row>
    <row r="117" spans="1:9" ht="30" x14ac:dyDescent="0.25">
      <c r="A117" s="6">
        <f t="shared" si="13"/>
        <v>109</v>
      </c>
      <c r="B117" s="6" t="b">
        <f t="shared" si="12"/>
        <v>0</v>
      </c>
      <c r="D117" s="7" t="s">
        <v>185</v>
      </c>
      <c r="E117" s="6" t="s">
        <v>23</v>
      </c>
      <c r="F117" s="6" t="s">
        <v>14</v>
      </c>
      <c r="G117" s="8" t="s">
        <v>189</v>
      </c>
      <c r="H117" s="8"/>
      <c r="I117" s="153" t="str">
        <f t="shared" si="11"/>
        <v>No</v>
      </c>
    </row>
    <row r="118" spans="1:9" ht="30" x14ac:dyDescent="0.25">
      <c r="A118" s="6">
        <f t="shared" si="13"/>
        <v>110</v>
      </c>
      <c r="B118" s="6" t="b">
        <f t="shared" si="12"/>
        <v>0</v>
      </c>
      <c r="D118" s="7" t="s">
        <v>185</v>
      </c>
      <c r="E118" s="6" t="s">
        <v>25</v>
      </c>
      <c r="F118" s="6" t="s">
        <v>14</v>
      </c>
      <c r="G118" s="8" t="s">
        <v>190</v>
      </c>
      <c r="H118" s="8"/>
      <c r="I118" s="153" t="str">
        <f t="shared" si="11"/>
        <v>No</v>
      </c>
    </row>
    <row r="119" spans="1:9" x14ac:dyDescent="0.25">
      <c r="A119" s="6">
        <f t="shared" si="13"/>
        <v>111</v>
      </c>
      <c r="B119" s="6" t="b">
        <f t="shared" si="12"/>
        <v>0</v>
      </c>
      <c r="D119" s="7" t="s">
        <v>185</v>
      </c>
      <c r="E119" s="6" t="s">
        <v>27</v>
      </c>
      <c r="F119" s="6" t="s">
        <v>14</v>
      </c>
      <c r="G119" s="8" t="s">
        <v>191</v>
      </c>
      <c r="H119" s="8"/>
      <c r="I119" s="153" t="str">
        <f t="shared" si="11"/>
        <v>No</v>
      </c>
    </row>
    <row r="120" spans="1:9" x14ac:dyDescent="0.25">
      <c r="A120" s="6">
        <f t="shared" si="13"/>
        <v>112</v>
      </c>
      <c r="B120" s="6" t="b">
        <f t="shared" si="12"/>
        <v>0</v>
      </c>
      <c r="D120" s="7" t="s">
        <v>185</v>
      </c>
      <c r="E120" s="6" t="s">
        <v>42</v>
      </c>
      <c r="F120" s="6" t="s">
        <v>14</v>
      </c>
      <c r="G120" s="8" t="s">
        <v>192</v>
      </c>
      <c r="H120" s="8"/>
      <c r="I120" s="153" t="str">
        <f t="shared" si="11"/>
        <v>No</v>
      </c>
    </row>
    <row r="121" spans="1:9" ht="30" x14ac:dyDescent="0.25">
      <c r="A121" s="6">
        <f t="shared" si="13"/>
        <v>113</v>
      </c>
      <c r="B121" s="6" t="b">
        <f t="shared" si="12"/>
        <v>0</v>
      </c>
      <c r="D121" s="7" t="s">
        <v>193</v>
      </c>
      <c r="E121" s="6" t="s">
        <v>14</v>
      </c>
      <c r="F121" s="6" t="s">
        <v>14</v>
      </c>
      <c r="G121" s="8" t="s">
        <v>194</v>
      </c>
      <c r="H121" s="8"/>
      <c r="I121" s="153" t="str">
        <f t="shared" si="11"/>
        <v>No</v>
      </c>
    </row>
    <row r="122" spans="1:9" ht="150" x14ac:dyDescent="0.25">
      <c r="A122" s="6">
        <f t="shared" si="13"/>
        <v>114</v>
      </c>
      <c r="B122" s="6" t="b">
        <f t="shared" si="12"/>
        <v>0</v>
      </c>
      <c r="D122" s="7" t="s">
        <v>193</v>
      </c>
      <c r="E122" s="6" t="s">
        <v>16</v>
      </c>
      <c r="F122" s="6"/>
      <c r="G122" s="8" t="s">
        <v>196</v>
      </c>
      <c r="H122" s="11" t="s">
        <v>197</v>
      </c>
      <c r="I122" s="153" t="str">
        <f t="shared" si="11"/>
        <v>No</v>
      </c>
    </row>
    <row r="123" spans="1:9" ht="180" x14ac:dyDescent="0.25">
      <c r="A123" s="6">
        <f t="shared" si="13"/>
        <v>115</v>
      </c>
      <c r="B123" s="6" t="b">
        <f t="shared" si="12"/>
        <v>0</v>
      </c>
      <c r="D123" s="7" t="s">
        <v>193</v>
      </c>
      <c r="E123" s="6" t="s">
        <v>21</v>
      </c>
      <c r="F123" s="6"/>
      <c r="G123" s="8" t="s">
        <v>198</v>
      </c>
      <c r="H123" s="11" t="s">
        <v>199</v>
      </c>
      <c r="I123" s="153" t="str">
        <f t="shared" si="11"/>
        <v>No</v>
      </c>
    </row>
    <row r="124" spans="1:9" ht="150" x14ac:dyDescent="0.25">
      <c r="A124" s="6">
        <f t="shared" si="13"/>
        <v>116</v>
      </c>
      <c r="B124" s="6" t="b">
        <f t="shared" si="12"/>
        <v>0</v>
      </c>
      <c r="D124" s="7" t="s">
        <v>193</v>
      </c>
      <c r="E124" s="6" t="s">
        <v>23</v>
      </c>
      <c r="F124" s="6"/>
      <c r="G124" s="8" t="s">
        <v>200</v>
      </c>
      <c r="H124" s="11" t="s">
        <v>201</v>
      </c>
      <c r="I124" s="153" t="str">
        <f t="shared" si="11"/>
        <v>No</v>
      </c>
    </row>
    <row r="125" spans="1:9" ht="45" x14ac:dyDescent="0.25">
      <c r="A125" s="6">
        <f t="shared" si="13"/>
        <v>117</v>
      </c>
      <c r="B125" s="6" t="b">
        <f t="shared" si="12"/>
        <v>1</v>
      </c>
      <c r="D125" s="7" t="s">
        <v>193</v>
      </c>
      <c r="E125" s="6" t="s">
        <v>25</v>
      </c>
      <c r="F125" s="6" t="s">
        <v>14</v>
      </c>
      <c r="G125" s="8" t="s">
        <v>202</v>
      </c>
      <c r="H125" s="11" t="s">
        <v>203</v>
      </c>
      <c r="I125" s="153" t="str">
        <f t="shared" si="11"/>
        <v>Yes</v>
      </c>
    </row>
    <row r="126" spans="1:9" ht="45" x14ac:dyDescent="0.25">
      <c r="A126" s="6">
        <f t="shared" si="13"/>
        <v>118</v>
      </c>
      <c r="B126" s="6" t="b">
        <f t="shared" si="12"/>
        <v>1</v>
      </c>
      <c r="D126" s="7" t="s">
        <v>193</v>
      </c>
      <c r="E126" s="6" t="s">
        <v>25</v>
      </c>
      <c r="F126" s="6" t="s">
        <v>14</v>
      </c>
      <c r="G126" s="8" t="s">
        <v>202</v>
      </c>
      <c r="H126" s="11" t="s">
        <v>203</v>
      </c>
      <c r="I126" s="153" t="str">
        <f t="shared" si="11"/>
        <v>Yes</v>
      </c>
    </row>
    <row r="127" spans="1:9" ht="120" x14ac:dyDescent="0.25">
      <c r="A127" s="6">
        <f t="shared" si="13"/>
        <v>119</v>
      </c>
      <c r="B127" s="6" t="b">
        <f t="shared" si="12"/>
        <v>0</v>
      </c>
      <c r="D127" s="7" t="s">
        <v>204</v>
      </c>
      <c r="E127" s="6" t="s">
        <v>16</v>
      </c>
      <c r="F127" s="6"/>
      <c r="G127" s="8" t="s">
        <v>205</v>
      </c>
      <c r="H127" s="11" t="s">
        <v>206</v>
      </c>
      <c r="I127" s="153" t="str">
        <f t="shared" si="11"/>
        <v>No</v>
      </c>
    </row>
    <row r="128" spans="1:9" ht="30" x14ac:dyDescent="0.25">
      <c r="A128" s="6">
        <f t="shared" si="13"/>
        <v>120</v>
      </c>
      <c r="B128" s="6" t="b">
        <f t="shared" si="12"/>
        <v>0</v>
      </c>
      <c r="D128" s="7" t="s">
        <v>204</v>
      </c>
      <c r="E128" s="6" t="s">
        <v>21</v>
      </c>
      <c r="F128" s="6" t="s">
        <v>14</v>
      </c>
      <c r="G128" s="8" t="s">
        <v>208</v>
      </c>
      <c r="H128" s="8"/>
      <c r="I128" s="153" t="str">
        <f t="shared" si="11"/>
        <v>No</v>
      </c>
    </row>
    <row r="129" spans="1:9" ht="30" x14ac:dyDescent="0.25">
      <c r="A129" s="6">
        <f t="shared" si="13"/>
        <v>121</v>
      </c>
      <c r="B129" s="6" t="b">
        <f t="shared" si="12"/>
        <v>0</v>
      </c>
      <c r="D129" s="7" t="s">
        <v>204</v>
      </c>
      <c r="E129" s="6" t="s">
        <v>23</v>
      </c>
      <c r="F129" s="6" t="s">
        <v>14</v>
      </c>
      <c r="G129" s="8" t="s">
        <v>209</v>
      </c>
      <c r="H129" s="8"/>
      <c r="I129" s="153" t="str">
        <f t="shared" si="11"/>
        <v>No</v>
      </c>
    </row>
    <row r="130" spans="1:9" ht="30" x14ac:dyDescent="0.25">
      <c r="A130" s="6">
        <f t="shared" si="13"/>
        <v>122</v>
      </c>
      <c r="B130" s="6" t="b">
        <f t="shared" si="12"/>
        <v>0</v>
      </c>
      <c r="D130" s="7" t="s">
        <v>204</v>
      </c>
      <c r="E130" s="6" t="s">
        <v>25</v>
      </c>
      <c r="F130" s="6" t="s">
        <v>47</v>
      </c>
      <c r="G130" s="8" t="s">
        <v>210</v>
      </c>
      <c r="H130" s="8"/>
      <c r="I130" s="153" t="str">
        <f t="shared" si="11"/>
        <v>No</v>
      </c>
    </row>
    <row r="131" spans="1:9" ht="45" x14ac:dyDescent="0.25">
      <c r="A131" s="6">
        <f t="shared" si="13"/>
        <v>123</v>
      </c>
      <c r="B131" s="6" t="b">
        <f t="shared" si="12"/>
        <v>0</v>
      </c>
      <c r="D131" s="7" t="s">
        <v>204</v>
      </c>
      <c r="E131" s="6" t="s">
        <v>25</v>
      </c>
      <c r="F131" s="6" t="s">
        <v>77</v>
      </c>
      <c r="G131" s="8" t="s">
        <v>211</v>
      </c>
      <c r="H131" s="8"/>
      <c r="I131" s="153" t="str">
        <f t="shared" si="11"/>
        <v>No</v>
      </c>
    </row>
    <row r="132" spans="1:9" ht="60" x14ac:dyDescent="0.25">
      <c r="A132" s="6">
        <f t="shared" si="13"/>
        <v>124</v>
      </c>
      <c r="B132" s="6" t="b">
        <f t="shared" si="12"/>
        <v>0</v>
      </c>
      <c r="D132" s="7" t="s">
        <v>204</v>
      </c>
      <c r="E132" s="6" t="s">
        <v>25</v>
      </c>
      <c r="F132" s="6" t="s">
        <v>88</v>
      </c>
      <c r="G132" s="8" t="s">
        <v>212</v>
      </c>
      <c r="H132" s="8"/>
      <c r="I132" s="153" t="str">
        <f t="shared" si="11"/>
        <v>No</v>
      </c>
    </row>
    <row r="133" spans="1:9" ht="210" x14ac:dyDescent="0.25">
      <c r="A133" s="6">
        <f t="shared" si="13"/>
        <v>125</v>
      </c>
      <c r="B133" s="6" t="b">
        <f t="shared" si="12"/>
        <v>0</v>
      </c>
      <c r="D133" s="7" t="s">
        <v>213</v>
      </c>
      <c r="E133" s="6" t="s">
        <v>16</v>
      </c>
      <c r="F133" s="6" t="s">
        <v>14</v>
      </c>
      <c r="G133" s="8" t="s">
        <v>214</v>
      </c>
      <c r="H133" s="11" t="s">
        <v>376</v>
      </c>
      <c r="I133" s="153" t="str">
        <f t="shared" si="11"/>
        <v>No</v>
      </c>
    </row>
    <row r="134" spans="1:9" ht="30" x14ac:dyDescent="0.25">
      <c r="A134" s="6">
        <f t="shared" si="13"/>
        <v>126</v>
      </c>
      <c r="B134" s="6" t="b">
        <f t="shared" si="12"/>
        <v>0</v>
      </c>
      <c r="D134" s="7" t="s">
        <v>213</v>
      </c>
      <c r="E134" s="6" t="s">
        <v>21</v>
      </c>
      <c r="F134" s="6" t="s">
        <v>14</v>
      </c>
      <c r="G134" s="8" t="s">
        <v>217</v>
      </c>
      <c r="H134" s="8"/>
      <c r="I134" s="153" t="str">
        <f t="shared" si="11"/>
        <v>No</v>
      </c>
    </row>
    <row r="135" spans="1:9" ht="75" x14ac:dyDescent="0.25">
      <c r="A135" s="6">
        <f t="shared" si="13"/>
        <v>127</v>
      </c>
      <c r="B135" s="6" t="b">
        <f t="shared" si="12"/>
        <v>0</v>
      </c>
      <c r="D135" s="7" t="s">
        <v>213</v>
      </c>
      <c r="E135" s="6" t="s">
        <v>23</v>
      </c>
      <c r="F135" s="6" t="s">
        <v>14</v>
      </c>
      <c r="G135" s="8" t="s">
        <v>218</v>
      </c>
      <c r="H135" s="11" t="s">
        <v>377</v>
      </c>
      <c r="I135" s="153" t="str">
        <f t="shared" si="11"/>
        <v>No</v>
      </c>
    </row>
    <row r="136" spans="1:9" x14ac:dyDescent="0.25">
      <c r="A136" s="6">
        <f t="shared" si="13"/>
        <v>128</v>
      </c>
      <c r="B136" s="6" t="b">
        <f t="shared" si="12"/>
        <v>0</v>
      </c>
      <c r="D136" s="7" t="s">
        <v>213</v>
      </c>
      <c r="E136" s="6" t="s">
        <v>25</v>
      </c>
      <c r="F136" s="6" t="s">
        <v>14</v>
      </c>
      <c r="G136" s="8" t="s">
        <v>219</v>
      </c>
      <c r="H136" s="8"/>
      <c r="I136" s="153" t="str">
        <f t="shared" si="11"/>
        <v>No</v>
      </c>
    </row>
    <row r="137" spans="1:9" ht="75" x14ac:dyDescent="0.25">
      <c r="A137" s="6">
        <f t="shared" si="13"/>
        <v>129</v>
      </c>
      <c r="B137" s="6" t="b">
        <f t="shared" si="12"/>
        <v>0</v>
      </c>
      <c r="D137" s="7" t="s">
        <v>213</v>
      </c>
      <c r="E137" s="6" t="s">
        <v>27</v>
      </c>
      <c r="F137" s="6" t="s">
        <v>14</v>
      </c>
      <c r="G137" s="8" t="s">
        <v>220</v>
      </c>
      <c r="H137" s="11" t="s">
        <v>378</v>
      </c>
      <c r="I137" s="153" t="str">
        <f t="shared" si="11"/>
        <v>No</v>
      </c>
    </row>
    <row r="138" spans="1:9" ht="30" x14ac:dyDescent="0.25">
      <c r="A138" s="6">
        <f t="shared" si="13"/>
        <v>130</v>
      </c>
      <c r="B138" s="6" t="b">
        <f t="shared" si="12"/>
        <v>0</v>
      </c>
      <c r="D138" s="7" t="s">
        <v>213</v>
      </c>
      <c r="E138" s="6" t="s">
        <v>42</v>
      </c>
      <c r="F138" s="6" t="s">
        <v>14</v>
      </c>
      <c r="G138" s="8" t="s">
        <v>379</v>
      </c>
      <c r="H138" s="11"/>
      <c r="I138" s="153" t="str">
        <f t="shared" si="11"/>
        <v>No</v>
      </c>
    </row>
    <row r="139" spans="1:9" x14ac:dyDescent="0.25">
      <c r="A139" s="6">
        <f t="shared" si="13"/>
        <v>131</v>
      </c>
      <c r="B139" s="6" t="b">
        <f t="shared" si="12"/>
        <v>0</v>
      </c>
      <c r="D139" s="7" t="s">
        <v>213</v>
      </c>
      <c r="E139" s="6" t="s">
        <v>42</v>
      </c>
      <c r="F139" s="6" t="s">
        <v>47</v>
      </c>
      <c r="G139" s="8" t="s">
        <v>221</v>
      </c>
      <c r="H139" s="8"/>
      <c r="I139" s="153" t="str">
        <f t="shared" si="11"/>
        <v>No</v>
      </c>
    </row>
    <row r="140" spans="1:9" x14ac:dyDescent="0.25">
      <c r="A140" s="6">
        <f t="shared" si="13"/>
        <v>132</v>
      </c>
      <c r="B140" s="6" t="b">
        <f t="shared" si="12"/>
        <v>0</v>
      </c>
      <c r="D140" s="7" t="s">
        <v>213</v>
      </c>
      <c r="E140" s="6" t="s">
        <v>42</v>
      </c>
      <c r="F140" s="6" t="s">
        <v>77</v>
      </c>
      <c r="G140" s="8" t="s">
        <v>893</v>
      </c>
      <c r="H140" s="8"/>
      <c r="I140" s="153" t="str">
        <f t="shared" si="11"/>
        <v>No</v>
      </c>
    </row>
    <row r="141" spans="1:9" ht="90" x14ac:dyDescent="0.25">
      <c r="A141" s="6">
        <f t="shared" si="13"/>
        <v>133</v>
      </c>
      <c r="B141" s="6" t="b">
        <f t="shared" si="12"/>
        <v>0</v>
      </c>
      <c r="D141" s="7" t="s">
        <v>213</v>
      </c>
      <c r="E141" s="6" t="s">
        <v>44</v>
      </c>
      <c r="F141" s="6" t="s">
        <v>47</v>
      </c>
      <c r="G141" s="8" t="s">
        <v>222</v>
      </c>
      <c r="H141" s="11" t="s">
        <v>223</v>
      </c>
      <c r="I141" s="153" t="str">
        <f t="shared" si="11"/>
        <v>No</v>
      </c>
    </row>
    <row r="142" spans="1:9" ht="60" x14ac:dyDescent="0.25">
      <c r="A142" s="6">
        <f t="shared" si="13"/>
        <v>134</v>
      </c>
      <c r="B142" s="6" t="b">
        <f t="shared" si="12"/>
        <v>0</v>
      </c>
      <c r="D142" s="7" t="s">
        <v>213</v>
      </c>
      <c r="E142" s="6" t="s">
        <v>44</v>
      </c>
      <c r="F142" s="6" t="s">
        <v>77</v>
      </c>
      <c r="G142" s="8" t="s">
        <v>222</v>
      </c>
      <c r="H142" s="11" t="s">
        <v>224</v>
      </c>
      <c r="I142" s="153" t="str">
        <f t="shared" ref="I142:I176" si="14">IF(B142=TRUE, "Yes", "No")</f>
        <v>No</v>
      </c>
    </row>
    <row r="143" spans="1:9" ht="90" x14ac:dyDescent="0.25">
      <c r="A143" s="6">
        <f t="shared" si="13"/>
        <v>135</v>
      </c>
      <c r="B143" s="6" t="b">
        <f t="shared" ref="B143:B175" si="15">OR(AND(E143=E144,F143=F144,G143=G144),AND(B142=TRUE,E142=E143,F142=F143,G142=G143))</f>
        <v>0</v>
      </c>
      <c r="D143" s="7" t="s">
        <v>213</v>
      </c>
      <c r="E143" s="6" t="s">
        <v>44</v>
      </c>
      <c r="F143" s="6" t="s">
        <v>88</v>
      </c>
      <c r="G143" s="8" t="s">
        <v>222</v>
      </c>
      <c r="H143" s="8" t="s">
        <v>225</v>
      </c>
      <c r="I143" s="153" t="str">
        <f t="shared" si="14"/>
        <v>No</v>
      </c>
    </row>
    <row r="144" spans="1:9" ht="105" x14ac:dyDescent="0.25">
      <c r="A144" s="6">
        <f t="shared" si="13"/>
        <v>136</v>
      </c>
      <c r="B144" s="6" t="b">
        <f t="shared" si="15"/>
        <v>0</v>
      </c>
      <c r="D144" s="7" t="s">
        <v>213</v>
      </c>
      <c r="E144" s="6" t="s">
        <v>44</v>
      </c>
      <c r="F144" s="6" t="s">
        <v>216</v>
      </c>
      <c r="G144" s="8" t="s">
        <v>222</v>
      </c>
      <c r="H144" s="8" t="s">
        <v>226</v>
      </c>
      <c r="I144" s="153" t="str">
        <f t="shared" si="14"/>
        <v>No</v>
      </c>
    </row>
    <row r="145" spans="1:9" ht="45" x14ac:dyDescent="0.25">
      <c r="A145" s="6">
        <f t="shared" si="13"/>
        <v>137</v>
      </c>
      <c r="B145" s="6" t="b">
        <f t="shared" si="15"/>
        <v>0</v>
      </c>
      <c r="D145" s="7" t="s">
        <v>213</v>
      </c>
      <c r="E145" s="6" t="s">
        <v>45</v>
      </c>
      <c r="F145" s="6" t="s">
        <v>14</v>
      </c>
      <c r="G145" s="8" t="s">
        <v>227</v>
      </c>
      <c r="H145" s="8"/>
      <c r="I145" s="153" t="str">
        <f t="shared" si="14"/>
        <v>No</v>
      </c>
    </row>
    <row r="146" spans="1:9" ht="75" x14ac:dyDescent="0.25">
      <c r="A146" s="6">
        <f t="shared" si="13"/>
        <v>138</v>
      </c>
      <c r="B146" s="6" t="b">
        <f t="shared" si="15"/>
        <v>0</v>
      </c>
      <c r="D146" s="7" t="s">
        <v>213</v>
      </c>
      <c r="E146" s="6" t="s">
        <v>47</v>
      </c>
      <c r="F146" s="6" t="s">
        <v>14</v>
      </c>
      <c r="G146" s="8" t="s">
        <v>228</v>
      </c>
      <c r="H146" s="8"/>
      <c r="I146" s="153" t="str">
        <f t="shared" si="14"/>
        <v>No</v>
      </c>
    </row>
    <row r="147" spans="1:9" ht="30" x14ac:dyDescent="0.25">
      <c r="A147" s="6">
        <f t="shared" si="13"/>
        <v>139</v>
      </c>
      <c r="B147" s="6" t="b">
        <f t="shared" si="15"/>
        <v>0</v>
      </c>
      <c r="D147" s="7" t="s">
        <v>229</v>
      </c>
      <c r="E147" s="6" t="s">
        <v>16</v>
      </c>
      <c r="F147" s="6"/>
      <c r="G147" s="8" t="s">
        <v>230</v>
      </c>
      <c r="H147" s="11" t="s">
        <v>231</v>
      </c>
      <c r="I147" s="153" t="str">
        <f t="shared" si="14"/>
        <v>No</v>
      </c>
    </row>
    <row r="148" spans="1:9" ht="30" x14ac:dyDescent="0.25">
      <c r="A148" s="6">
        <f t="shared" si="13"/>
        <v>140</v>
      </c>
      <c r="B148" s="6" t="b">
        <f t="shared" si="15"/>
        <v>0</v>
      </c>
      <c r="D148" s="7" t="s">
        <v>229</v>
      </c>
      <c r="E148" s="6" t="s">
        <v>21</v>
      </c>
      <c r="F148" s="6" t="s">
        <v>14</v>
      </c>
      <c r="G148" s="8" t="s">
        <v>233</v>
      </c>
      <c r="H148" s="8"/>
      <c r="I148" s="153" t="str">
        <f t="shared" si="14"/>
        <v>No</v>
      </c>
    </row>
    <row r="149" spans="1:9" ht="60" x14ac:dyDescent="0.25">
      <c r="A149" s="6">
        <f t="shared" si="13"/>
        <v>141</v>
      </c>
      <c r="B149" s="6" t="b">
        <f t="shared" si="15"/>
        <v>0</v>
      </c>
      <c r="D149" s="7" t="s">
        <v>229</v>
      </c>
      <c r="E149" s="6" t="s">
        <v>23</v>
      </c>
      <c r="F149" s="6" t="s">
        <v>14</v>
      </c>
      <c r="G149" s="8" t="s">
        <v>234</v>
      </c>
      <c r="H149" s="8"/>
      <c r="I149" s="153" t="str">
        <f t="shared" si="14"/>
        <v>No</v>
      </c>
    </row>
    <row r="150" spans="1:9" ht="45" x14ac:dyDescent="0.25">
      <c r="A150" s="6">
        <f t="shared" si="13"/>
        <v>142</v>
      </c>
      <c r="B150" s="6" t="b">
        <f t="shared" si="15"/>
        <v>0</v>
      </c>
      <c r="D150" s="7" t="s">
        <v>229</v>
      </c>
      <c r="E150" s="6" t="s">
        <v>25</v>
      </c>
      <c r="F150" s="6" t="s">
        <v>47</v>
      </c>
      <c r="G150" s="8" t="s">
        <v>235</v>
      </c>
      <c r="H150" s="8"/>
      <c r="I150" s="153" t="str">
        <f t="shared" si="14"/>
        <v>No</v>
      </c>
    </row>
    <row r="151" spans="1:9" ht="45" x14ac:dyDescent="0.25">
      <c r="A151" s="6">
        <f t="shared" si="13"/>
        <v>143</v>
      </c>
      <c r="B151" s="6" t="b">
        <f t="shared" si="15"/>
        <v>0</v>
      </c>
      <c r="D151" s="7" t="s">
        <v>229</v>
      </c>
      <c r="E151" s="6" t="s">
        <v>25</v>
      </c>
      <c r="F151" s="6" t="s">
        <v>77</v>
      </c>
      <c r="G151" s="8" t="s">
        <v>236</v>
      </c>
      <c r="H151" s="8"/>
      <c r="I151" s="153" t="str">
        <f t="shared" si="14"/>
        <v>No</v>
      </c>
    </row>
    <row r="152" spans="1:9" ht="30" x14ac:dyDescent="0.25">
      <c r="A152" s="6">
        <f t="shared" si="13"/>
        <v>144</v>
      </c>
      <c r="B152" s="6" t="b">
        <f t="shared" si="15"/>
        <v>0</v>
      </c>
      <c r="D152" s="7" t="s">
        <v>229</v>
      </c>
      <c r="E152" s="6" t="s">
        <v>27</v>
      </c>
      <c r="F152" s="6" t="s">
        <v>14</v>
      </c>
      <c r="G152" s="8" t="s">
        <v>237</v>
      </c>
      <c r="H152" s="8"/>
      <c r="I152" s="153" t="str">
        <f t="shared" si="14"/>
        <v>No</v>
      </c>
    </row>
    <row r="153" spans="1:9" ht="30" x14ac:dyDescent="0.25">
      <c r="A153" s="6">
        <f t="shared" si="13"/>
        <v>145</v>
      </c>
      <c r="B153" s="6" t="b">
        <f t="shared" si="15"/>
        <v>0</v>
      </c>
      <c r="D153" s="7" t="s">
        <v>238</v>
      </c>
      <c r="E153" s="6" t="s">
        <v>16</v>
      </c>
      <c r="F153" s="6" t="s">
        <v>14</v>
      </c>
      <c r="G153" s="8" t="s">
        <v>239</v>
      </c>
      <c r="H153" s="8"/>
      <c r="I153" s="153" t="str">
        <f t="shared" si="14"/>
        <v>No</v>
      </c>
    </row>
    <row r="154" spans="1:9" ht="210" x14ac:dyDescent="0.25">
      <c r="A154" s="6">
        <f t="shared" si="13"/>
        <v>146</v>
      </c>
      <c r="B154" s="6" t="b">
        <f t="shared" si="15"/>
        <v>0</v>
      </c>
      <c r="D154" s="7" t="s">
        <v>238</v>
      </c>
      <c r="E154" s="6" t="s">
        <v>21</v>
      </c>
      <c r="F154" s="6" t="s">
        <v>14</v>
      </c>
      <c r="G154" s="8" t="s">
        <v>241</v>
      </c>
      <c r="H154" s="11" t="s">
        <v>380</v>
      </c>
      <c r="I154" s="153" t="str">
        <f t="shared" si="14"/>
        <v>No</v>
      </c>
    </row>
    <row r="155" spans="1:9" ht="210" x14ac:dyDescent="0.25">
      <c r="A155" s="6">
        <f t="shared" si="13"/>
        <v>147</v>
      </c>
      <c r="B155" s="6" t="b">
        <f t="shared" si="15"/>
        <v>0</v>
      </c>
      <c r="D155" s="7" t="s">
        <v>238</v>
      </c>
      <c r="E155" s="6" t="s">
        <v>23</v>
      </c>
      <c r="F155" s="6" t="s">
        <v>14</v>
      </c>
      <c r="G155" s="8" t="s">
        <v>242</v>
      </c>
      <c r="H155" s="11" t="s">
        <v>381</v>
      </c>
      <c r="I155" s="153" t="str">
        <f t="shared" si="14"/>
        <v>No</v>
      </c>
    </row>
    <row r="156" spans="1:9" ht="30" x14ac:dyDescent="0.25">
      <c r="A156" s="6">
        <f t="shared" si="13"/>
        <v>148</v>
      </c>
      <c r="B156" s="6" t="b">
        <f t="shared" si="15"/>
        <v>0</v>
      </c>
      <c r="D156" s="7" t="s">
        <v>238</v>
      </c>
      <c r="E156" s="6" t="s">
        <v>25</v>
      </c>
      <c r="F156" s="6" t="s">
        <v>14</v>
      </c>
      <c r="G156" s="8" t="s">
        <v>243</v>
      </c>
      <c r="H156" s="8"/>
      <c r="I156" s="153" t="str">
        <f t="shared" si="14"/>
        <v>No</v>
      </c>
    </row>
    <row r="157" spans="1:9" ht="30" x14ac:dyDescent="0.25">
      <c r="A157" s="6">
        <f t="shared" si="13"/>
        <v>149</v>
      </c>
      <c r="B157" s="6" t="b">
        <f t="shared" si="15"/>
        <v>0</v>
      </c>
      <c r="D157" s="7" t="s">
        <v>238</v>
      </c>
      <c r="E157" s="6" t="s">
        <v>27</v>
      </c>
      <c r="F157" s="6" t="s">
        <v>14</v>
      </c>
      <c r="G157" s="8" t="s">
        <v>693</v>
      </c>
      <c r="H157" s="8"/>
      <c r="I157" s="153" t="str">
        <f t="shared" si="14"/>
        <v>No</v>
      </c>
    </row>
    <row r="158" spans="1:9" ht="135" x14ac:dyDescent="0.25">
      <c r="A158" s="6">
        <f t="shared" si="13"/>
        <v>150</v>
      </c>
      <c r="B158" s="6" t="b">
        <f t="shared" si="15"/>
        <v>0</v>
      </c>
      <c r="D158" s="7" t="s">
        <v>244</v>
      </c>
      <c r="E158" s="6" t="s">
        <v>16</v>
      </c>
      <c r="F158" s="6" t="s">
        <v>14</v>
      </c>
      <c r="G158" s="8" t="s">
        <v>245</v>
      </c>
      <c r="H158" s="11" t="s">
        <v>246</v>
      </c>
      <c r="I158" s="153" t="str">
        <f t="shared" si="14"/>
        <v>No</v>
      </c>
    </row>
    <row r="159" spans="1:9" ht="270" x14ac:dyDescent="0.25">
      <c r="A159" s="6">
        <f t="shared" si="13"/>
        <v>151</v>
      </c>
      <c r="B159" s="6" t="b">
        <f t="shared" si="15"/>
        <v>0</v>
      </c>
      <c r="D159" s="7" t="s">
        <v>244</v>
      </c>
      <c r="E159" s="6" t="s">
        <v>21</v>
      </c>
      <c r="F159" s="6" t="s">
        <v>14</v>
      </c>
      <c r="G159" s="8" t="s">
        <v>248</v>
      </c>
      <c r="H159" s="11" t="s">
        <v>382</v>
      </c>
      <c r="I159" s="153" t="str">
        <f t="shared" si="14"/>
        <v>No</v>
      </c>
    </row>
    <row r="160" spans="1:9" ht="45" x14ac:dyDescent="0.25">
      <c r="A160" s="6">
        <f t="shared" si="13"/>
        <v>152</v>
      </c>
      <c r="B160" s="6" t="b">
        <f t="shared" si="15"/>
        <v>0</v>
      </c>
      <c r="D160" s="7" t="s">
        <v>244</v>
      </c>
      <c r="E160" s="6" t="s">
        <v>23</v>
      </c>
      <c r="F160" s="6" t="s">
        <v>14</v>
      </c>
      <c r="G160" s="8" t="s">
        <v>249</v>
      </c>
      <c r="H160" s="8"/>
      <c r="I160" s="153" t="str">
        <f t="shared" si="14"/>
        <v>No</v>
      </c>
    </row>
    <row r="161" spans="1:9" ht="165" x14ac:dyDescent="0.25">
      <c r="A161" s="6">
        <f t="shared" si="13"/>
        <v>153</v>
      </c>
      <c r="B161" s="6" t="b">
        <f t="shared" si="15"/>
        <v>0</v>
      </c>
      <c r="D161" s="7" t="s">
        <v>244</v>
      </c>
      <c r="E161" s="6" t="s">
        <v>25</v>
      </c>
      <c r="F161" s="6" t="s">
        <v>14</v>
      </c>
      <c r="G161" s="8" t="s">
        <v>250</v>
      </c>
      <c r="H161" s="11" t="s">
        <v>383</v>
      </c>
      <c r="I161" s="153" t="str">
        <f t="shared" si="14"/>
        <v>No</v>
      </c>
    </row>
    <row r="162" spans="1:9" ht="135" x14ac:dyDescent="0.25">
      <c r="A162" s="6">
        <f t="shared" si="13"/>
        <v>154</v>
      </c>
      <c r="B162" s="6" t="b">
        <f t="shared" si="15"/>
        <v>0</v>
      </c>
      <c r="D162" s="7" t="s">
        <v>244</v>
      </c>
      <c r="E162" s="6" t="s">
        <v>27</v>
      </c>
      <c r="F162" s="6" t="s">
        <v>14</v>
      </c>
      <c r="G162" s="8" t="s">
        <v>251</v>
      </c>
      <c r="H162" s="11" t="s">
        <v>384</v>
      </c>
      <c r="I162" s="153" t="str">
        <f t="shared" si="14"/>
        <v>No</v>
      </c>
    </row>
    <row r="163" spans="1:9" ht="75" x14ac:dyDescent="0.25">
      <c r="A163" s="6">
        <f t="shared" si="13"/>
        <v>155</v>
      </c>
      <c r="B163" s="6" t="b">
        <f t="shared" si="15"/>
        <v>0</v>
      </c>
      <c r="D163" s="7" t="s">
        <v>244</v>
      </c>
      <c r="E163" s="6" t="s">
        <v>42</v>
      </c>
      <c r="F163" s="6" t="s">
        <v>14</v>
      </c>
      <c r="G163" s="8" t="s">
        <v>252</v>
      </c>
      <c r="H163" s="8"/>
      <c r="I163" s="153" t="str">
        <f t="shared" si="14"/>
        <v>No</v>
      </c>
    </row>
    <row r="164" spans="1:9" ht="30" x14ac:dyDescent="0.25">
      <c r="A164" s="6">
        <f t="shared" si="13"/>
        <v>156</v>
      </c>
      <c r="B164" s="6" t="b">
        <f t="shared" si="15"/>
        <v>0</v>
      </c>
      <c r="D164" s="7" t="s">
        <v>244</v>
      </c>
      <c r="E164" s="6" t="s">
        <v>44</v>
      </c>
      <c r="F164" s="6" t="s">
        <v>14</v>
      </c>
      <c r="G164" s="8" t="s">
        <v>253</v>
      </c>
      <c r="H164" s="8"/>
      <c r="I164" s="153" t="str">
        <f t="shared" si="14"/>
        <v>No</v>
      </c>
    </row>
    <row r="165" spans="1:9" ht="30" x14ac:dyDescent="0.25">
      <c r="A165" s="6">
        <f t="shared" si="13"/>
        <v>157</v>
      </c>
      <c r="B165" s="6" t="b">
        <f t="shared" si="15"/>
        <v>0</v>
      </c>
      <c r="D165" s="7" t="s">
        <v>244</v>
      </c>
      <c r="E165" s="6" t="s">
        <v>45</v>
      </c>
      <c r="F165" s="6" t="s">
        <v>14</v>
      </c>
      <c r="G165" s="8" t="s">
        <v>254</v>
      </c>
      <c r="H165" s="8"/>
      <c r="I165" s="153" t="str">
        <f t="shared" si="14"/>
        <v>No</v>
      </c>
    </row>
    <row r="166" spans="1:9" ht="30" x14ac:dyDescent="0.25">
      <c r="A166" s="6">
        <f t="shared" si="13"/>
        <v>158</v>
      </c>
      <c r="B166" s="6" t="b">
        <f t="shared" si="15"/>
        <v>0</v>
      </c>
      <c r="D166" s="7" t="s">
        <v>255</v>
      </c>
      <c r="E166" s="6" t="s">
        <v>14</v>
      </c>
      <c r="F166" s="6" t="s">
        <v>14</v>
      </c>
      <c r="G166" s="8" t="s">
        <v>256</v>
      </c>
      <c r="H166" s="8"/>
      <c r="I166" s="153" t="str">
        <f t="shared" si="14"/>
        <v>No</v>
      </c>
    </row>
    <row r="167" spans="1:9" ht="135" x14ac:dyDescent="0.25">
      <c r="A167" s="6">
        <f t="shared" si="13"/>
        <v>159</v>
      </c>
      <c r="B167" s="6" t="b">
        <f t="shared" si="15"/>
        <v>0</v>
      </c>
      <c r="D167" s="7" t="s">
        <v>258</v>
      </c>
      <c r="E167" s="6" t="s">
        <v>16</v>
      </c>
      <c r="F167" s="6" t="s">
        <v>14</v>
      </c>
      <c r="G167" s="8" t="s">
        <v>259</v>
      </c>
      <c r="H167" s="11" t="s">
        <v>385</v>
      </c>
      <c r="I167" s="153" t="str">
        <f t="shared" si="14"/>
        <v>No</v>
      </c>
    </row>
    <row r="168" spans="1:9" ht="30" x14ac:dyDescent="0.25">
      <c r="A168" s="6">
        <f t="shared" si="13"/>
        <v>160</v>
      </c>
      <c r="B168" s="6" t="b">
        <f t="shared" si="15"/>
        <v>0</v>
      </c>
      <c r="D168" s="7" t="s">
        <v>258</v>
      </c>
      <c r="E168" s="6" t="s">
        <v>21</v>
      </c>
      <c r="F168" s="6" t="s">
        <v>14</v>
      </c>
      <c r="G168" s="8" t="s">
        <v>261</v>
      </c>
      <c r="H168" s="8"/>
      <c r="I168" s="153" t="str">
        <f t="shared" si="14"/>
        <v>No</v>
      </c>
    </row>
    <row r="169" spans="1:9" ht="75" x14ac:dyDescent="0.25">
      <c r="A169" s="6">
        <f t="shared" si="13"/>
        <v>161</v>
      </c>
      <c r="B169" s="6" t="b">
        <f t="shared" si="15"/>
        <v>0</v>
      </c>
      <c r="D169" s="7" t="s">
        <v>262</v>
      </c>
      <c r="E169" s="6" t="s">
        <v>16</v>
      </c>
      <c r="F169" s="6" t="s">
        <v>14</v>
      </c>
      <c r="G169" s="8" t="s">
        <v>263</v>
      </c>
      <c r="H169" s="11" t="s">
        <v>386</v>
      </c>
      <c r="I169" s="153" t="str">
        <f t="shared" si="14"/>
        <v>No</v>
      </c>
    </row>
    <row r="170" spans="1:9" ht="30" x14ac:dyDescent="0.25">
      <c r="A170" s="6">
        <f t="shared" si="13"/>
        <v>162</v>
      </c>
      <c r="B170" s="6" t="b">
        <f t="shared" si="15"/>
        <v>0</v>
      </c>
      <c r="D170" s="7" t="s">
        <v>262</v>
      </c>
      <c r="E170" s="6" t="s">
        <v>21</v>
      </c>
      <c r="F170" s="6" t="s">
        <v>14</v>
      </c>
      <c r="G170" s="8" t="s">
        <v>265</v>
      </c>
      <c r="H170" s="8"/>
      <c r="I170" s="153" t="str">
        <f t="shared" si="14"/>
        <v>No</v>
      </c>
    </row>
    <row r="171" spans="1:9" ht="30" x14ac:dyDescent="0.25">
      <c r="A171" s="6">
        <f t="shared" si="13"/>
        <v>163</v>
      </c>
      <c r="B171" s="6" t="b">
        <f t="shared" si="15"/>
        <v>0</v>
      </c>
      <c r="D171" s="7" t="s">
        <v>262</v>
      </c>
      <c r="E171" s="6" t="s">
        <v>23</v>
      </c>
      <c r="F171" s="6" t="s">
        <v>14</v>
      </c>
      <c r="G171" s="8" t="s">
        <v>266</v>
      </c>
      <c r="H171" s="8"/>
      <c r="I171" s="153" t="str">
        <f t="shared" si="14"/>
        <v>No</v>
      </c>
    </row>
    <row r="172" spans="1:9" ht="45" x14ac:dyDescent="0.25">
      <c r="A172" s="6">
        <f t="shared" si="13"/>
        <v>164</v>
      </c>
      <c r="B172" s="6" t="b">
        <f t="shared" si="15"/>
        <v>0</v>
      </c>
      <c r="D172" s="7" t="s">
        <v>262</v>
      </c>
      <c r="E172" s="6" t="s">
        <v>25</v>
      </c>
      <c r="F172" s="6" t="s">
        <v>14</v>
      </c>
      <c r="G172" s="8" t="s">
        <v>267</v>
      </c>
      <c r="H172" s="11" t="s">
        <v>387</v>
      </c>
      <c r="I172" s="153" t="str">
        <f t="shared" si="14"/>
        <v>No</v>
      </c>
    </row>
    <row r="173" spans="1:9" ht="45" x14ac:dyDescent="0.25">
      <c r="A173" s="6">
        <f t="shared" si="13"/>
        <v>165</v>
      </c>
      <c r="B173" s="6" t="b">
        <f t="shared" si="15"/>
        <v>0</v>
      </c>
      <c r="D173" s="7" t="s">
        <v>262</v>
      </c>
      <c r="E173" s="6" t="s">
        <v>27</v>
      </c>
      <c r="F173" s="6" t="s">
        <v>14</v>
      </c>
      <c r="G173" s="8" t="s">
        <v>268</v>
      </c>
      <c r="H173" s="8"/>
      <c r="I173" s="153" t="str">
        <f t="shared" si="14"/>
        <v>No</v>
      </c>
    </row>
    <row r="174" spans="1:9" ht="30" x14ac:dyDescent="0.25">
      <c r="A174" s="6">
        <f t="shared" si="13"/>
        <v>166</v>
      </c>
      <c r="B174" s="6" t="b">
        <f t="shared" si="15"/>
        <v>0</v>
      </c>
      <c r="D174" s="7" t="s">
        <v>262</v>
      </c>
      <c r="E174" s="6" t="s">
        <v>42</v>
      </c>
      <c r="F174" s="6" t="s">
        <v>14</v>
      </c>
      <c r="G174" s="8" t="s">
        <v>269</v>
      </c>
      <c r="H174" s="8"/>
      <c r="I174" s="153" t="str">
        <f t="shared" si="14"/>
        <v>No</v>
      </c>
    </row>
    <row r="175" spans="1:9" ht="45" x14ac:dyDescent="0.25">
      <c r="A175" s="6">
        <f t="shared" si="13"/>
        <v>167</v>
      </c>
      <c r="B175" s="6" t="b">
        <f t="shared" si="15"/>
        <v>1</v>
      </c>
      <c r="D175" s="7" t="s">
        <v>270</v>
      </c>
      <c r="E175" s="6" t="s">
        <v>14</v>
      </c>
      <c r="F175" s="6" t="s">
        <v>14</v>
      </c>
      <c r="G175" s="8" t="s">
        <v>271</v>
      </c>
      <c r="H175" s="8"/>
      <c r="I175" s="153" t="str">
        <f t="shared" si="14"/>
        <v>Yes</v>
      </c>
    </row>
    <row r="176" spans="1:9" ht="45" x14ac:dyDescent="0.25">
      <c r="A176" s="6">
        <f t="shared" si="13"/>
        <v>168</v>
      </c>
      <c r="B176" s="6" t="b">
        <f>AND(E175=E176,F175=F176,G175=G176)</f>
        <v>1</v>
      </c>
      <c r="D176" s="7" t="s">
        <v>270</v>
      </c>
      <c r="E176" s="6" t="s">
        <v>14</v>
      </c>
      <c r="F176" s="6" t="s">
        <v>14</v>
      </c>
      <c r="G176" s="8" t="s">
        <v>271</v>
      </c>
      <c r="H176" s="8"/>
      <c r="I176" s="153" t="str">
        <f t="shared" si="14"/>
        <v>Yes</v>
      </c>
    </row>
    <row r="177" spans="1:9" ht="26.25" x14ac:dyDescent="0.25">
      <c r="A177" s="138"/>
      <c r="B177" s="138"/>
      <c r="D177" s="138" t="s">
        <v>273</v>
      </c>
      <c r="E177" s="136"/>
      <c r="F177" s="136"/>
      <c r="G177" s="136"/>
      <c r="H177" s="136"/>
      <c r="I177" s="154"/>
    </row>
    <row r="178" spans="1:9" ht="30" x14ac:dyDescent="0.25">
      <c r="A178" s="6">
        <f>A176+1</f>
        <v>169</v>
      </c>
      <c r="B178" s="6" t="b">
        <f>AND(E178=E179,F178=F179,G178=G179)</f>
        <v>0</v>
      </c>
      <c r="D178" s="134" t="s">
        <v>274</v>
      </c>
      <c r="E178" s="133" t="s">
        <v>16</v>
      </c>
      <c r="F178" s="133" t="s">
        <v>14</v>
      </c>
      <c r="G178" s="135" t="s">
        <v>275</v>
      </c>
      <c r="H178" s="135"/>
      <c r="I178" s="153" t="str">
        <f t="shared" ref="I178:I208" si="16">IF(B178=TRUE, "Yes", "No")</f>
        <v>No</v>
      </c>
    </row>
    <row r="179" spans="1:9" x14ac:dyDescent="0.25">
      <c r="A179" s="6">
        <f>A178+1</f>
        <v>170</v>
      </c>
      <c r="B179" s="6" t="b">
        <f t="shared" ref="B179:B207" si="17">OR(AND(E179=E180,F179=F180,G179=G180),AND(B178=TRUE,E178=E179,F178=F179,G178=G179))</f>
        <v>0</v>
      </c>
      <c r="D179" s="7" t="s">
        <v>274</v>
      </c>
      <c r="E179" s="6" t="s">
        <v>21</v>
      </c>
      <c r="F179" s="6" t="s">
        <v>14</v>
      </c>
      <c r="G179" s="8" t="s">
        <v>277</v>
      </c>
      <c r="H179" s="8"/>
      <c r="I179" s="153" t="str">
        <f t="shared" si="16"/>
        <v>No</v>
      </c>
    </row>
    <row r="180" spans="1:9" x14ac:dyDescent="0.25">
      <c r="A180" s="6">
        <f t="shared" ref="A180:A208" si="18">A179+1</f>
        <v>171</v>
      </c>
      <c r="B180" s="6" t="b">
        <f t="shared" si="17"/>
        <v>0</v>
      </c>
      <c r="D180" s="7" t="s">
        <v>274</v>
      </c>
      <c r="E180" s="6" t="s">
        <v>23</v>
      </c>
      <c r="F180" s="6" t="s">
        <v>14</v>
      </c>
      <c r="G180" s="8" t="s">
        <v>278</v>
      </c>
      <c r="H180" s="8"/>
      <c r="I180" s="153" t="str">
        <f t="shared" si="16"/>
        <v>No</v>
      </c>
    </row>
    <row r="181" spans="1:9" ht="90" x14ac:dyDescent="0.25">
      <c r="A181" s="6">
        <f t="shared" si="18"/>
        <v>172</v>
      </c>
      <c r="B181" s="6" t="b">
        <f t="shared" si="17"/>
        <v>0</v>
      </c>
      <c r="D181" s="7" t="s">
        <v>279</v>
      </c>
      <c r="E181" s="6" t="s">
        <v>16</v>
      </c>
      <c r="F181" s="6" t="s">
        <v>14</v>
      </c>
      <c r="G181" s="8" t="s">
        <v>280</v>
      </c>
      <c r="H181" s="8"/>
      <c r="I181" s="153" t="str">
        <f t="shared" si="16"/>
        <v>No</v>
      </c>
    </row>
    <row r="182" spans="1:9" ht="45" x14ac:dyDescent="0.25">
      <c r="A182" s="6">
        <f t="shared" si="18"/>
        <v>173</v>
      </c>
      <c r="B182" s="6" t="b">
        <f t="shared" si="17"/>
        <v>0</v>
      </c>
      <c r="D182" s="7" t="s">
        <v>279</v>
      </c>
      <c r="E182" s="6" t="s">
        <v>21</v>
      </c>
      <c r="F182" s="6" t="s">
        <v>14</v>
      </c>
      <c r="G182" s="8" t="s">
        <v>282</v>
      </c>
      <c r="H182" s="8"/>
      <c r="I182" s="153" t="str">
        <f t="shared" si="16"/>
        <v>No</v>
      </c>
    </row>
    <row r="183" spans="1:9" ht="75" x14ac:dyDescent="0.25">
      <c r="A183" s="6">
        <f t="shared" si="18"/>
        <v>174</v>
      </c>
      <c r="B183" s="6" t="b">
        <f t="shared" si="17"/>
        <v>0</v>
      </c>
      <c r="D183" s="7" t="s">
        <v>283</v>
      </c>
      <c r="E183" s="6" t="s">
        <v>16</v>
      </c>
      <c r="F183" s="6" t="s">
        <v>14</v>
      </c>
      <c r="G183" s="8" t="s">
        <v>284</v>
      </c>
      <c r="H183" s="8"/>
      <c r="I183" s="153" t="str">
        <f t="shared" si="16"/>
        <v>No</v>
      </c>
    </row>
    <row r="184" spans="1:9" ht="120" x14ac:dyDescent="0.25">
      <c r="A184" s="6">
        <f t="shared" si="18"/>
        <v>175</v>
      </c>
      <c r="B184" s="6" t="b">
        <f t="shared" si="17"/>
        <v>0</v>
      </c>
      <c r="D184" s="7" t="s">
        <v>283</v>
      </c>
      <c r="E184" s="6" t="s">
        <v>21</v>
      </c>
      <c r="F184" s="6" t="s">
        <v>47</v>
      </c>
      <c r="G184" s="8" t="s">
        <v>286</v>
      </c>
      <c r="H184" s="8" t="s">
        <v>287</v>
      </c>
      <c r="I184" s="153" t="str">
        <f t="shared" si="16"/>
        <v>No</v>
      </c>
    </row>
    <row r="185" spans="1:9" ht="90" x14ac:dyDescent="0.25">
      <c r="A185" s="6">
        <f t="shared" si="18"/>
        <v>176</v>
      </c>
      <c r="B185" s="6" t="b">
        <f t="shared" si="17"/>
        <v>0</v>
      </c>
      <c r="D185" s="7" t="s">
        <v>283</v>
      </c>
      <c r="E185" s="6" t="s">
        <v>21</v>
      </c>
      <c r="F185" s="6" t="s">
        <v>77</v>
      </c>
      <c r="G185" s="8" t="s">
        <v>286</v>
      </c>
      <c r="H185" s="8" t="s">
        <v>288</v>
      </c>
      <c r="I185" s="153" t="str">
        <f t="shared" si="16"/>
        <v>No</v>
      </c>
    </row>
    <row r="186" spans="1:9" ht="75" x14ac:dyDescent="0.25">
      <c r="A186" s="6">
        <f t="shared" si="18"/>
        <v>177</v>
      </c>
      <c r="B186" s="6" t="b">
        <f t="shared" si="17"/>
        <v>0</v>
      </c>
      <c r="D186" s="7" t="s">
        <v>283</v>
      </c>
      <c r="E186" s="6" t="s">
        <v>21</v>
      </c>
      <c r="F186" s="6" t="s">
        <v>88</v>
      </c>
      <c r="G186" s="8" t="s">
        <v>286</v>
      </c>
      <c r="H186" s="8" t="s">
        <v>289</v>
      </c>
      <c r="I186" s="153" t="str">
        <f t="shared" si="16"/>
        <v>No</v>
      </c>
    </row>
    <row r="187" spans="1:9" ht="180" x14ac:dyDescent="0.25">
      <c r="A187" s="6">
        <f t="shared" si="18"/>
        <v>178</v>
      </c>
      <c r="B187" s="6" t="b">
        <f t="shared" si="17"/>
        <v>0</v>
      </c>
      <c r="D187" s="7" t="s">
        <v>283</v>
      </c>
      <c r="E187" s="6" t="s">
        <v>23</v>
      </c>
      <c r="F187" s="6" t="s">
        <v>14</v>
      </c>
      <c r="G187" s="8" t="s">
        <v>290</v>
      </c>
      <c r="H187" s="8" t="s">
        <v>291</v>
      </c>
      <c r="I187" s="153" t="str">
        <f t="shared" si="16"/>
        <v>No</v>
      </c>
    </row>
    <row r="188" spans="1:9" ht="105" x14ac:dyDescent="0.25">
      <c r="A188" s="6">
        <f t="shared" si="18"/>
        <v>179</v>
      </c>
      <c r="B188" s="6" t="b">
        <f t="shared" si="17"/>
        <v>0</v>
      </c>
      <c r="D188" s="7" t="s">
        <v>283</v>
      </c>
      <c r="E188" s="6" t="s">
        <v>23</v>
      </c>
      <c r="F188" s="6" t="s">
        <v>47</v>
      </c>
      <c r="G188" s="8" t="s">
        <v>290</v>
      </c>
      <c r="H188" s="8" t="s">
        <v>292</v>
      </c>
      <c r="I188" s="153" t="str">
        <f t="shared" si="16"/>
        <v>No</v>
      </c>
    </row>
    <row r="189" spans="1:9" ht="60" x14ac:dyDescent="0.25">
      <c r="A189" s="6">
        <f t="shared" si="18"/>
        <v>180</v>
      </c>
      <c r="B189" s="6" t="b">
        <f t="shared" si="17"/>
        <v>0</v>
      </c>
      <c r="D189" s="7" t="s">
        <v>283</v>
      </c>
      <c r="E189" s="6" t="s">
        <v>25</v>
      </c>
      <c r="F189" s="6" t="s">
        <v>14</v>
      </c>
      <c r="G189" s="8" t="s">
        <v>293</v>
      </c>
      <c r="H189" s="8"/>
      <c r="I189" s="153" t="str">
        <f t="shared" si="16"/>
        <v>No</v>
      </c>
    </row>
    <row r="190" spans="1:9" ht="45" x14ac:dyDescent="0.25">
      <c r="A190" s="6">
        <f t="shared" si="18"/>
        <v>181</v>
      </c>
      <c r="B190" s="6" t="b">
        <f t="shared" si="17"/>
        <v>0</v>
      </c>
      <c r="D190" s="7" t="s">
        <v>283</v>
      </c>
      <c r="E190" s="6" t="s">
        <v>27</v>
      </c>
      <c r="F190" s="6" t="s">
        <v>14</v>
      </c>
      <c r="G190" s="8" t="s">
        <v>294</v>
      </c>
      <c r="H190" s="8"/>
      <c r="I190" s="153" t="str">
        <f t="shared" si="16"/>
        <v>No</v>
      </c>
    </row>
    <row r="191" spans="1:9" ht="30" x14ac:dyDescent="0.25">
      <c r="A191" s="6">
        <f t="shared" si="18"/>
        <v>182</v>
      </c>
      <c r="B191" s="6" t="b">
        <f t="shared" si="17"/>
        <v>0</v>
      </c>
      <c r="D191" s="7" t="s">
        <v>283</v>
      </c>
      <c r="E191" s="6" t="s">
        <v>42</v>
      </c>
      <c r="F191" s="6" t="s">
        <v>14</v>
      </c>
      <c r="G191" s="8" t="s">
        <v>295</v>
      </c>
      <c r="H191" s="8"/>
      <c r="I191" s="153" t="str">
        <f t="shared" si="16"/>
        <v>No</v>
      </c>
    </row>
    <row r="192" spans="1:9" ht="30" x14ac:dyDescent="0.25">
      <c r="A192" s="6">
        <f t="shared" si="18"/>
        <v>183</v>
      </c>
      <c r="B192" s="6" t="b">
        <f t="shared" si="17"/>
        <v>0</v>
      </c>
      <c r="D192" s="7" t="s">
        <v>296</v>
      </c>
      <c r="E192" s="6" t="s">
        <v>14</v>
      </c>
      <c r="F192" s="6" t="s">
        <v>14</v>
      </c>
      <c r="G192" s="8" t="s">
        <v>297</v>
      </c>
      <c r="H192" s="8"/>
      <c r="I192" s="153" t="str">
        <f t="shared" si="16"/>
        <v>No</v>
      </c>
    </row>
    <row r="193" spans="1:9" ht="30" x14ac:dyDescent="0.25">
      <c r="A193" s="6">
        <f t="shared" si="18"/>
        <v>184</v>
      </c>
      <c r="B193" s="6" t="b">
        <f t="shared" si="17"/>
        <v>0</v>
      </c>
      <c r="D193" s="7" t="s">
        <v>296</v>
      </c>
      <c r="E193" s="6" t="s">
        <v>16</v>
      </c>
      <c r="F193" s="6" t="s">
        <v>14</v>
      </c>
      <c r="G193" s="8" t="s">
        <v>299</v>
      </c>
      <c r="H193" s="8"/>
      <c r="I193" s="153" t="str">
        <f t="shared" si="16"/>
        <v>No</v>
      </c>
    </row>
    <row r="194" spans="1:9" ht="30" x14ac:dyDescent="0.25">
      <c r="A194" s="6">
        <f t="shared" si="18"/>
        <v>185</v>
      </c>
      <c r="B194" s="6" t="b">
        <f t="shared" si="17"/>
        <v>0</v>
      </c>
      <c r="D194" s="7" t="s">
        <v>296</v>
      </c>
      <c r="E194" s="6" t="s">
        <v>21</v>
      </c>
      <c r="F194" s="6" t="s">
        <v>14</v>
      </c>
      <c r="G194" s="8" t="s">
        <v>696</v>
      </c>
      <c r="H194" s="8"/>
      <c r="I194" s="153" t="str">
        <f t="shared" si="16"/>
        <v>No</v>
      </c>
    </row>
    <row r="195" spans="1:9" ht="60" x14ac:dyDescent="0.25">
      <c r="A195" s="6">
        <f t="shared" si="18"/>
        <v>186</v>
      </c>
      <c r="B195" s="6" t="b">
        <f t="shared" si="17"/>
        <v>1</v>
      </c>
      <c r="D195" s="7" t="s">
        <v>296</v>
      </c>
      <c r="E195" s="6" t="s">
        <v>23</v>
      </c>
      <c r="F195" s="6" t="s">
        <v>14</v>
      </c>
      <c r="G195" s="8" t="s">
        <v>300</v>
      </c>
      <c r="H195" s="8"/>
      <c r="I195" s="153" t="str">
        <f t="shared" si="16"/>
        <v>Yes</v>
      </c>
    </row>
    <row r="196" spans="1:9" ht="60" x14ac:dyDescent="0.25">
      <c r="A196" s="6">
        <f t="shared" si="18"/>
        <v>187</v>
      </c>
      <c r="B196" s="6" t="b">
        <f t="shared" si="17"/>
        <v>1</v>
      </c>
      <c r="D196" s="7" t="s">
        <v>296</v>
      </c>
      <c r="E196" s="6" t="s">
        <v>23</v>
      </c>
      <c r="F196" s="6" t="s">
        <v>14</v>
      </c>
      <c r="G196" s="8" t="s">
        <v>300</v>
      </c>
      <c r="H196" s="8"/>
      <c r="I196" s="153" t="str">
        <f t="shared" si="16"/>
        <v>Yes</v>
      </c>
    </row>
    <row r="197" spans="1:9" ht="60" x14ac:dyDescent="0.25">
      <c r="A197" s="6">
        <f t="shared" si="18"/>
        <v>188</v>
      </c>
      <c r="B197" s="6" t="b">
        <f t="shared" si="17"/>
        <v>1</v>
      </c>
      <c r="D197" s="7" t="s">
        <v>296</v>
      </c>
      <c r="E197" s="6" t="s">
        <v>23</v>
      </c>
      <c r="F197" s="6" t="s">
        <v>14</v>
      </c>
      <c r="G197" s="8" t="s">
        <v>300</v>
      </c>
      <c r="H197" s="8"/>
      <c r="I197" s="153" t="str">
        <f t="shared" si="16"/>
        <v>Yes</v>
      </c>
    </row>
    <row r="198" spans="1:9" ht="45" x14ac:dyDescent="0.25">
      <c r="A198" s="6">
        <f t="shared" si="18"/>
        <v>189</v>
      </c>
      <c r="B198" s="6" t="b">
        <f t="shared" si="17"/>
        <v>0</v>
      </c>
      <c r="D198" s="7" t="s">
        <v>296</v>
      </c>
      <c r="E198" s="6" t="s">
        <v>25</v>
      </c>
      <c r="F198" s="6" t="s">
        <v>14</v>
      </c>
      <c r="G198" s="8" t="s">
        <v>301</v>
      </c>
      <c r="H198" s="8"/>
      <c r="I198" s="153" t="str">
        <f t="shared" si="16"/>
        <v>No</v>
      </c>
    </row>
    <row r="199" spans="1:9" ht="45" x14ac:dyDescent="0.25">
      <c r="A199" s="6">
        <f t="shared" si="18"/>
        <v>190</v>
      </c>
      <c r="B199" s="6" t="b">
        <f t="shared" si="17"/>
        <v>0</v>
      </c>
      <c r="D199" s="7" t="s">
        <v>296</v>
      </c>
      <c r="E199" s="6" t="s">
        <v>27</v>
      </c>
      <c r="F199" s="6" t="s">
        <v>14</v>
      </c>
      <c r="G199" s="8" t="s">
        <v>302</v>
      </c>
      <c r="H199" s="8"/>
      <c r="I199" s="153" t="str">
        <f t="shared" si="16"/>
        <v>No</v>
      </c>
    </row>
    <row r="200" spans="1:9" ht="30" x14ac:dyDescent="0.25">
      <c r="A200" s="6">
        <f t="shared" si="18"/>
        <v>191</v>
      </c>
      <c r="B200" s="6" t="b">
        <f t="shared" si="17"/>
        <v>0</v>
      </c>
      <c r="D200" s="7" t="s">
        <v>296</v>
      </c>
      <c r="E200" s="6" t="s">
        <v>42</v>
      </c>
      <c r="F200" s="6" t="s">
        <v>14</v>
      </c>
      <c r="G200" s="8" t="s">
        <v>303</v>
      </c>
      <c r="H200" s="8"/>
      <c r="I200" s="153" t="str">
        <f t="shared" si="16"/>
        <v>No</v>
      </c>
    </row>
    <row r="201" spans="1:9" ht="75" x14ac:dyDescent="0.25">
      <c r="A201" s="6">
        <f t="shared" si="18"/>
        <v>192</v>
      </c>
      <c r="B201" s="6" t="b">
        <f t="shared" si="17"/>
        <v>0</v>
      </c>
      <c r="D201" s="7" t="s">
        <v>296</v>
      </c>
      <c r="E201" s="6" t="s">
        <v>44</v>
      </c>
      <c r="F201" s="6" t="s">
        <v>14</v>
      </c>
      <c r="G201" s="8" t="s">
        <v>304</v>
      </c>
      <c r="H201" s="8"/>
      <c r="I201" s="153" t="str">
        <f t="shared" si="16"/>
        <v>No</v>
      </c>
    </row>
    <row r="202" spans="1:9" ht="45" x14ac:dyDescent="0.25">
      <c r="A202" s="6">
        <f t="shared" si="18"/>
        <v>193</v>
      </c>
      <c r="B202" s="6" t="b">
        <f t="shared" si="17"/>
        <v>0</v>
      </c>
      <c r="D202" s="7" t="s">
        <v>296</v>
      </c>
      <c r="E202" s="6" t="s">
        <v>45</v>
      </c>
      <c r="F202" s="6" t="s">
        <v>14</v>
      </c>
      <c r="G202" s="8" t="s">
        <v>305</v>
      </c>
      <c r="H202" s="8"/>
      <c r="I202" s="153" t="str">
        <f t="shared" si="16"/>
        <v>No</v>
      </c>
    </row>
    <row r="203" spans="1:9" ht="45" x14ac:dyDescent="0.25">
      <c r="A203" s="6">
        <f t="shared" si="18"/>
        <v>194</v>
      </c>
      <c r="B203" s="6" t="b">
        <f t="shared" si="17"/>
        <v>0</v>
      </c>
      <c r="D203" s="7" t="s">
        <v>296</v>
      </c>
      <c r="E203" s="6" t="s">
        <v>47</v>
      </c>
      <c r="F203" s="6" t="s">
        <v>14</v>
      </c>
      <c r="G203" s="8" t="s">
        <v>306</v>
      </c>
      <c r="H203" s="8"/>
      <c r="I203" s="153" t="str">
        <f t="shared" si="16"/>
        <v>No</v>
      </c>
    </row>
    <row r="204" spans="1:9" ht="30" x14ac:dyDescent="0.25">
      <c r="A204" s="6">
        <f t="shared" si="18"/>
        <v>195</v>
      </c>
      <c r="B204" s="6" t="b">
        <f t="shared" si="17"/>
        <v>0</v>
      </c>
      <c r="D204" s="7" t="s">
        <v>296</v>
      </c>
      <c r="E204" s="6" t="s">
        <v>49</v>
      </c>
      <c r="F204" s="6" t="s">
        <v>14</v>
      </c>
      <c r="G204" s="8" t="s">
        <v>307</v>
      </c>
      <c r="H204" s="8"/>
      <c r="I204" s="153" t="str">
        <f t="shared" si="16"/>
        <v>No</v>
      </c>
    </row>
    <row r="205" spans="1:9" ht="30" x14ac:dyDescent="0.25">
      <c r="A205" s="6">
        <f t="shared" si="18"/>
        <v>196</v>
      </c>
      <c r="B205" s="6" t="b">
        <f t="shared" si="17"/>
        <v>0</v>
      </c>
      <c r="D205" s="7" t="s">
        <v>296</v>
      </c>
      <c r="E205" s="6" t="s">
        <v>51</v>
      </c>
      <c r="F205" s="6" t="s">
        <v>14</v>
      </c>
      <c r="G205" s="8" t="s">
        <v>308</v>
      </c>
      <c r="H205" s="8"/>
      <c r="I205" s="153" t="str">
        <f t="shared" si="16"/>
        <v>No</v>
      </c>
    </row>
    <row r="206" spans="1:9" ht="45" x14ac:dyDescent="0.25">
      <c r="A206" s="6">
        <f t="shared" si="18"/>
        <v>197</v>
      </c>
      <c r="B206" s="6" t="b">
        <f t="shared" si="17"/>
        <v>0</v>
      </c>
      <c r="D206" s="7" t="s">
        <v>309</v>
      </c>
      <c r="E206" s="6" t="s">
        <v>14</v>
      </c>
      <c r="F206" s="6" t="s">
        <v>14</v>
      </c>
      <c r="G206" s="8" t="s">
        <v>310</v>
      </c>
      <c r="H206" s="8"/>
      <c r="I206" s="153" t="str">
        <f t="shared" si="16"/>
        <v>No</v>
      </c>
    </row>
    <row r="207" spans="1:9" ht="45" x14ac:dyDescent="0.25">
      <c r="A207" s="6">
        <f t="shared" si="18"/>
        <v>198</v>
      </c>
      <c r="B207" s="6" t="b">
        <f t="shared" si="17"/>
        <v>0</v>
      </c>
      <c r="D207" s="7" t="s">
        <v>309</v>
      </c>
      <c r="E207" s="6" t="s">
        <v>14</v>
      </c>
      <c r="F207" s="6" t="s">
        <v>14</v>
      </c>
      <c r="G207" s="8" t="s">
        <v>312</v>
      </c>
      <c r="H207" s="8"/>
      <c r="I207" s="153" t="str">
        <f t="shared" si="16"/>
        <v>No</v>
      </c>
    </row>
    <row r="208" spans="1:9" ht="30" x14ac:dyDescent="0.25">
      <c r="A208" s="6">
        <f t="shared" si="18"/>
        <v>199</v>
      </c>
      <c r="B208" s="6" t="b">
        <f>AND(E207=E208,F207=F208,G207=G208)</f>
        <v>0</v>
      </c>
      <c r="D208" s="7" t="s">
        <v>313</v>
      </c>
      <c r="E208" s="6" t="s">
        <v>14</v>
      </c>
      <c r="F208" s="6" t="s">
        <v>14</v>
      </c>
      <c r="G208" s="8" t="s">
        <v>314</v>
      </c>
      <c r="H208" s="8"/>
      <c r="I208" s="153" t="str">
        <f t="shared" si="16"/>
        <v>No</v>
      </c>
    </row>
    <row r="209" spans="1:9" ht="26.25" x14ac:dyDescent="0.25">
      <c r="A209" s="138"/>
      <c r="B209" s="138"/>
      <c r="D209" s="138" t="s">
        <v>316</v>
      </c>
      <c r="E209" s="136"/>
      <c r="F209" s="136"/>
      <c r="G209" s="136"/>
      <c r="H209" s="136"/>
      <c r="I209" s="154"/>
    </row>
    <row r="210" spans="1:9" ht="45" x14ac:dyDescent="0.25">
      <c r="A210" s="6">
        <f>A208+1</f>
        <v>200</v>
      </c>
      <c r="B210" s="6" t="b">
        <f>AND(E210=E211,F210=F211,G210=G211)</f>
        <v>0</v>
      </c>
      <c r="D210" s="134" t="s">
        <v>317</v>
      </c>
      <c r="E210" s="133" t="s">
        <v>14</v>
      </c>
      <c r="F210" s="133" t="s">
        <v>14</v>
      </c>
      <c r="G210" s="135" t="s">
        <v>318</v>
      </c>
      <c r="H210" s="135"/>
      <c r="I210" s="153" t="str">
        <f t="shared" ref="I210:I219" si="19">IF(B210=TRUE, "Yes", "No")</f>
        <v>No</v>
      </c>
    </row>
    <row r="211" spans="1:9" ht="30" x14ac:dyDescent="0.25">
      <c r="A211" s="6">
        <f>A210+1</f>
        <v>201</v>
      </c>
      <c r="B211" s="6" t="b">
        <f t="shared" ref="B211:B218" si="20">OR(AND(E211=E212,F211=F212,G211=G212),AND(B210=TRUE,E210=E211,F210=F211,G210=G211))</f>
        <v>0</v>
      </c>
      <c r="D211" s="7" t="s">
        <v>317</v>
      </c>
      <c r="E211" s="6" t="s">
        <v>16</v>
      </c>
      <c r="F211" s="6" t="s">
        <v>14</v>
      </c>
      <c r="G211" s="8" t="s">
        <v>320</v>
      </c>
      <c r="H211" s="8"/>
      <c r="I211" s="153" t="str">
        <f t="shared" si="19"/>
        <v>No</v>
      </c>
    </row>
    <row r="212" spans="1:9" ht="30" x14ac:dyDescent="0.25">
      <c r="A212" s="6">
        <f t="shared" ref="A212:A219" si="21">A211+1</f>
        <v>202</v>
      </c>
      <c r="B212" s="6" t="b">
        <f t="shared" si="20"/>
        <v>0</v>
      </c>
      <c r="D212" s="7" t="s">
        <v>317</v>
      </c>
      <c r="E212" s="6" t="s">
        <v>21</v>
      </c>
      <c r="F212" s="6" t="s">
        <v>14</v>
      </c>
      <c r="G212" s="8" t="s">
        <v>321</v>
      </c>
      <c r="H212" s="8"/>
      <c r="I212" s="153" t="str">
        <f t="shared" si="19"/>
        <v>No</v>
      </c>
    </row>
    <row r="213" spans="1:9" ht="30" x14ac:dyDescent="0.25">
      <c r="A213" s="6">
        <f t="shared" si="21"/>
        <v>203</v>
      </c>
      <c r="B213" s="6" t="b">
        <f t="shared" si="20"/>
        <v>0</v>
      </c>
      <c r="D213" s="7" t="s">
        <v>317</v>
      </c>
      <c r="E213" s="6" t="s">
        <v>23</v>
      </c>
      <c r="F213" s="6" t="s">
        <v>14</v>
      </c>
      <c r="G213" s="8" t="s">
        <v>322</v>
      </c>
      <c r="H213" s="8"/>
      <c r="I213" s="153" t="str">
        <f t="shared" si="19"/>
        <v>No</v>
      </c>
    </row>
    <row r="214" spans="1:9" ht="30" x14ac:dyDescent="0.25">
      <c r="A214" s="6">
        <f t="shared" si="21"/>
        <v>204</v>
      </c>
      <c r="B214" s="6" t="b">
        <f t="shared" si="20"/>
        <v>0</v>
      </c>
      <c r="D214" s="7" t="s">
        <v>317</v>
      </c>
      <c r="E214" s="6" t="s">
        <v>25</v>
      </c>
      <c r="F214" s="6" t="s">
        <v>47</v>
      </c>
      <c r="G214" s="8" t="s">
        <v>323</v>
      </c>
      <c r="H214" s="8"/>
      <c r="I214" s="153" t="str">
        <f t="shared" si="19"/>
        <v>No</v>
      </c>
    </row>
    <row r="215" spans="1:9" ht="30" x14ac:dyDescent="0.25">
      <c r="A215" s="6">
        <f t="shared" si="21"/>
        <v>205</v>
      </c>
      <c r="B215" s="6" t="b">
        <f t="shared" si="20"/>
        <v>0</v>
      </c>
      <c r="D215" s="7" t="s">
        <v>317</v>
      </c>
      <c r="E215" s="6" t="s">
        <v>25</v>
      </c>
      <c r="F215" s="6" t="s">
        <v>77</v>
      </c>
      <c r="G215" s="8" t="s">
        <v>324</v>
      </c>
      <c r="H215" s="8"/>
      <c r="I215" s="153" t="str">
        <f t="shared" si="19"/>
        <v>No</v>
      </c>
    </row>
    <row r="216" spans="1:9" ht="30" x14ac:dyDescent="0.25">
      <c r="A216" s="6">
        <f t="shared" si="21"/>
        <v>206</v>
      </c>
      <c r="B216" s="6" t="b">
        <f t="shared" si="20"/>
        <v>0</v>
      </c>
      <c r="D216" s="7" t="s">
        <v>317</v>
      </c>
      <c r="E216" s="6" t="s">
        <v>27</v>
      </c>
      <c r="F216" s="6" t="s">
        <v>14</v>
      </c>
      <c r="G216" s="8" t="s">
        <v>325</v>
      </c>
      <c r="H216" s="8"/>
      <c r="I216" s="153" t="str">
        <f t="shared" si="19"/>
        <v>No</v>
      </c>
    </row>
    <row r="217" spans="1:9" ht="30" x14ac:dyDescent="0.25">
      <c r="A217" s="6">
        <f t="shared" si="21"/>
        <v>207</v>
      </c>
      <c r="B217" s="6" t="b">
        <f t="shared" si="20"/>
        <v>0</v>
      </c>
      <c r="D217" s="7" t="s">
        <v>317</v>
      </c>
      <c r="E217" s="6" t="s">
        <v>42</v>
      </c>
      <c r="F217" s="6" t="s">
        <v>14</v>
      </c>
      <c r="G217" s="8" t="s">
        <v>326</v>
      </c>
      <c r="H217" s="8"/>
      <c r="I217" s="153" t="str">
        <f t="shared" si="19"/>
        <v>No</v>
      </c>
    </row>
    <row r="218" spans="1:9" ht="30" x14ac:dyDescent="0.25">
      <c r="A218" s="6">
        <f t="shared" si="21"/>
        <v>208</v>
      </c>
      <c r="B218" s="6" t="b">
        <f t="shared" si="20"/>
        <v>0</v>
      </c>
      <c r="D218" s="7" t="s">
        <v>317</v>
      </c>
      <c r="E218" s="6" t="s">
        <v>44</v>
      </c>
      <c r="F218" s="6" t="s">
        <v>14</v>
      </c>
      <c r="G218" s="8" t="s">
        <v>327</v>
      </c>
      <c r="H218" s="8"/>
      <c r="I218" s="153" t="str">
        <f t="shared" si="19"/>
        <v>No</v>
      </c>
    </row>
    <row r="219" spans="1:9" ht="30" x14ac:dyDescent="0.25">
      <c r="A219" s="6">
        <f t="shared" si="21"/>
        <v>209</v>
      </c>
      <c r="B219" s="6" t="b">
        <f>AND(E218=E219,F218=F219,G218=G219)</f>
        <v>0</v>
      </c>
      <c r="D219" s="7" t="s">
        <v>317</v>
      </c>
      <c r="E219" s="6" t="s">
        <v>45</v>
      </c>
      <c r="F219" s="6" t="s">
        <v>14</v>
      </c>
      <c r="G219" s="8" t="s">
        <v>328</v>
      </c>
      <c r="H219" s="8"/>
      <c r="I219" s="153" t="str">
        <f t="shared" si="19"/>
        <v>No</v>
      </c>
    </row>
  </sheetData>
  <sheetProtection algorithmName="SHA-512" hashValue="sNfZOBkvOC6AVr28b5FVEskUjL5AGxzDl1F7f2GA9DYc0qKYh4yAI3uJ0NXFG5l4xNbgL4YziTy4UHsiZ4z4dg==" saltValue="994UQ86Jtn8hHJq9LBcZTw==" spinCount="100000" sheet="1" objects="1" scenarios="1" autoFilter="0"/>
  <autoFilter ref="D3:I219" xr:uid="{0B3D11E6-5965-4E56-A699-F96479B4D6C5}"/>
  <conditionalFormatting sqref="I4:I24 I73:I101 I103:I108 I110:I125 I178:I195 I210:I219 I127:I175 I198:I208 I27:I71">
    <cfRule type="expression" dxfId="16" priority="18">
      <formula>IF(B4=TRUE, "YES", "NO")</formula>
    </cfRule>
  </conditionalFormatting>
  <conditionalFormatting sqref="I126">
    <cfRule type="expression" dxfId="15" priority="13">
      <formula>IF(B126=TRUE, "YES", "NO")</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8" id="{D9E68A43-9A20-4A5E-842F-0048B8FD3B03}">
            <xm:f>_xlfn.XLOOKUP($A4,'Applicability Matrix'!$B$11:$B$216,'Applicability Matrix'!$AQ$11:$AQ$216,0,0)</xm:f>
            <x14:dxf>
              <fill>
                <patternFill>
                  <bgColor theme="7" tint="0.39994506668294322"/>
                </patternFill>
              </fill>
            </x14:dxf>
          </x14:cfRule>
          <x14:cfRule type="expression" priority="189" id="{4737CCD9-BC7C-4FB7-AA41-5F5F15DF51E8}">
            <xm:f>IF(_xlfn.XLOOKUP($A4,'Applicability Matrix'!$B$11:$B$216,'Applicability Matrix'!$AO$11:$AO$216,0,0)=1,1,0)</xm:f>
            <x14:dxf>
              <fill>
                <patternFill>
                  <bgColor theme="8" tint="0.79998168889431442"/>
                </patternFill>
              </fill>
            </x14:dxf>
          </x14:cfRule>
          <x14:cfRule type="expression" priority="190" id="{A5AB7E06-4008-4CB2-9930-D00B4C4C0642}">
            <xm:f>IF(_xlfn.XLOOKUP($A4,'Applicability Matrix'!$B$11:$B$216,'Applicability Matrix'!$AO$11:$AO$216,0,0)=0,1,0)</xm:f>
            <x14:dxf>
              <font>
                <strike val="0"/>
                <color theme="6"/>
              </font>
              <fill>
                <patternFill>
                  <bgColor theme="2"/>
                </patternFill>
              </fill>
            </x14:dxf>
          </x14:cfRule>
          <xm:sqref>D4:H24 D73:H101 D103:H108 D110:H125 D178:H195 D210:H219 D127:H175 D198:H208 D27:H71</xm:sqref>
        </x14:conditionalFormatting>
        <x14:conditionalFormatting xmlns:xm="http://schemas.microsoft.com/office/excel/2006/main">
          <x14:cfRule type="expression" priority="14" id="{25E61EBF-8157-4B64-84FE-E70EB6752E9F}">
            <xm:f>_xlfn.XLOOKUP($A126,'Applicability Matrix'!$B$11:$B$216,'Applicability Matrix'!$AQ$11:$AQ$216,0,0)</xm:f>
            <x14:dxf>
              <fill>
                <patternFill>
                  <bgColor theme="7" tint="0.39994506668294322"/>
                </patternFill>
              </fill>
            </x14:dxf>
          </x14:cfRule>
          <x14:cfRule type="expression" priority="15" id="{C3168699-5554-41A6-A4CA-1F0A71E5EB16}">
            <xm:f>IF(_xlfn.XLOOKUP($A126,'Applicability Matrix'!$B$11:$B$216,'Applicability Matrix'!$AO$11:$AO$216,0,0)=1,1,0)</xm:f>
            <x14:dxf>
              <fill>
                <patternFill>
                  <bgColor theme="8" tint="0.79998168889431442"/>
                </patternFill>
              </fill>
            </x14:dxf>
          </x14:cfRule>
          <x14:cfRule type="expression" priority="16" id="{00545A3A-07F5-4D29-ADEF-3B5579A5A488}">
            <xm:f>IF(_xlfn.XLOOKUP($A126,'Applicability Matrix'!$B$11:$B$216,'Applicability Matrix'!$AO$11:$AO$216,0,0)=0,1,0)</xm:f>
            <x14:dxf>
              <font>
                <strike val="0"/>
                <color theme="6"/>
              </font>
              <fill>
                <patternFill>
                  <bgColor theme="2"/>
                </patternFill>
              </fill>
            </x14:dxf>
          </x14:cfRule>
          <xm:sqref>D126:H126</xm:sqref>
        </x14:conditionalFormatting>
        <x14:conditionalFormatting xmlns:xm="http://schemas.microsoft.com/office/excel/2006/main">
          <x14:cfRule type="expression" priority="10" id="{98583A25-A562-46DC-B500-1025AA42B59D}">
            <xm:f>_xlfn.XLOOKUP($A176,'Applicability Matrix'!$B$11:$B$216,'Applicability Matrix'!$AQ$11:$AQ$216,0,0)</xm:f>
            <x14:dxf>
              <fill>
                <patternFill>
                  <bgColor theme="7" tint="0.39994506668294322"/>
                </patternFill>
              </fill>
            </x14:dxf>
          </x14:cfRule>
          <x14:cfRule type="expression" priority="11" id="{5E0335D1-DDB0-4BC2-93CB-615A7E9F0EB4}">
            <xm:f>IF(_xlfn.XLOOKUP($A176,'Applicability Matrix'!$B$11:$B$216,'Applicability Matrix'!$AO$11:$AO$216,0,0)=1,1,0)</xm:f>
            <x14:dxf>
              <fill>
                <patternFill>
                  <bgColor theme="8" tint="0.79998168889431442"/>
                </patternFill>
              </fill>
            </x14:dxf>
          </x14:cfRule>
          <x14:cfRule type="expression" priority="12" id="{CBAD3C96-60F3-4265-A4B4-2FEE8F83809E}">
            <xm:f>IF(_xlfn.XLOOKUP($A176,'Applicability Matrix'!$B$11:$B$216,'Applicability Matrix'!$AO$11:$AO$216,0,0)=0,1,0)</xm:f>
            <x14:dxf>
              <font>
                <strike val="0"/>
                <color theme="6"/>
              </font>
              <fill>
                <patternFill>
                  <bgColor theme="2"/>
                </patternFill>
              </fill>
            </x14:dxf>
          </x14:cfRule>
          <xm:sqref>D176:H176</xm:sqref>
        </x14:conditionalFormatting>
        <x14:conditionalFormatting xmlns:xm="http://schemas.microsoft.com/office/excel/2006/main">
          <x14:cfRule type="expression" priority="6" id="{B0087967-32DA-4D3F-845E-6ED4796FE050}">
            <xm:f>_xlfn.XLOOKUP($A196,'Applicability Matrix'!$B$11:$B$216,'Applicability Matrix'!$AQ$11:$AQ$216,0,0)</xm:f>
            <x14:dxf>
              <fill>
                <patternFill>
                  <bgColor theme="7" tint="0.39994506668294322"/>
                </patternFill>
              </fill>
            </x14:dxf>
          </x14:cfRule>
          <x14:cfRule type="expression" priority="7" id="{D7E651B6-EF0B-47A8-A3A5-CA7F5DDF8D44}">
            <xm:f>IF(_xlfn.XLOOKUP($A196,'Applicability Matrix'!$B$11:$B$216,'Applicability Matrix'!$AO$11:$AO$216,0,0)=1,1,0)</xm:f>
            <x14:dxf>
              <fill>
                <patternFill>
                  <bgColor theme="8" tint="0.79998168889431442"/>
                </patternFill>
              </fill>
            </x14:dxf>
          </x14:cfRule>
          <x14:cfRule type="expression" priority="8" id="{7E507678-FF52-4B0C-8B6E-BB0CB5AC5358}">
            <xm:f>IF(_xlfn.XLOOKUP($A196,'Applicability Matrix'!$B$11:$B$216,'Applicability Matrix'!$AO$11:$AO$216,0,0)=0,1,0)</xm:f>
            <x14:dxf>
              <font>
                <strike val="0"/>
                <color theme="6"/>
              </font>
              <fill>
                <patternFill>
                  <bgColor theme="2"/>
                </patternFill>
              </fill>
            </x14:dxf>
          </x14:cfRule>
          <xm:sqref>D196:H196</xm:sqref>
        </x14:conditionalFormatting>
        <x14:conditionalFormatting xmlns:xm="http://schemas.microsoft.com/office/excel/2006/main">
          <x14:cfRule type="expression" priority="2" id="{B201CA39-FA32-451E-9F3B-9467C3291AB0}">
            <xm:f>_xlfn.XLOOKUP($A197,'Applicability Matrix'!$B$11:$B$216,'Applicability Matrix'!$AQ$11:$AQ$216,0,0)</xm:f>
            <x14:dxf>
              <fill>
                <patternFill>
                  <bgColor theme="7" tint="0.39994506668294322"/>
                </patternFill>
              </fill>
            </x14:dxf>
          </x14:cfRule>
          <x14:cfRule type="expression" priority="3" id="{C7B8BEEB-0382-4A49-AE95-44871F429B84}">
            <xm:f>IF(_xlfn.XLOOKUP($A197,'Applicability Matrix'!$B$11:$B$216,'Applicability Matrix'!$AO$11:$AO$216,0,0)=1,1,0)</xm:f>
            <x14:dxf>
              <fill>
                <patternFill>
                  <bgColor theme="8" tint="0.79998168889431442"/>
                </patternFill>
              </fill>
            </x14:dxf>
          </x14:cfRule>
          <x14:cfRule type="expression" priority="4" id="{7B9F4FB0-A1F0-43F5-856C-793021E55825}">
            <xm:f>IF(_xlfn.XLOOKUP($A197,'Applicability Matrix'!$B$11:$B$216,'Applicability Matrix'!$AO$11:$AO$216,0,0)=0,1,0)</xm:f>
            <x14:dxf>
              <font>
                <strike val="0"/>
                <color theme="6"/>
              </font>
              <fill>
                <patternFill>
                  <bgColor theme="2"/>
                </patternFill>
              </fill>
            </x14:dxf>
          </x14:cfRule>
          <xm:sqref>D197:H197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Contents</vt:lpstr>
      <vt:lpstr>Enabling Framework</vt:lpstr>
      <vt:lpstr>COLREGS Decomposition</vt:lpstr>
      <vt:lpstr>Scenario Definition</vt:lpstr>
      <vt:lpstr>Pick lists</vt:lpstr>
      <vt:lpstr>Applicability Matrix</vt:lpstr>
      <vt:lpstr>Rule Applicability Summary</vt:lpstr>
      <vt:lpstr>Framework Application</vt:lpstr>
      <vt:lpstr>COLREGs Applicability</vt:lpstr>
      <vt:lpstr>'Enabling Framework'!Print_Area</vt:lpstr>
      <vt:lpstr>'Framework 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Marceline Overduin</dc:creator>
  <cp:lastModifiedBy>Marceline Overduin</cp:lastModifiedBy>
  <cp:lastPrinted>2021-09-01T00:14:28Z</cp:lastPrinted>
  <dcterms:created xsi:type="dcterms:W3CDTF">2015-06-05T18:17:20Z</dcterms:created>
  <dcterms:modified xsi:type="dcterms:W3CDTF">2022-07-21T06:57:16Z</dcterms:modified>
</cp:coreProperties>
</file>